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s.Berzins\Desktop\"/>
    </mc:Choice>
  </mc:AlternateContent>
  <xr:revisionPtr revIDLastSave="0" documentId="8_{26EEA67A-B592-4111-BB19-BD93FA4DA4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ER" sheetId="1" r:id="rId1"/>
    <sheet name="KES" sheetId="4" r:id="rId2"/>
    <sheet name="Jaudas_maksa" sheetId="3" r:id="rId3"/>
  </sheets>
  <definedNames>
    <definedName name="_xlnm._FilterDatabase" localSheetId="0" hidden="1">AER!$A$3:$AX$3</definedName>
    <definedName name="_xlnm._FilterDatabase" localSheetId="2" hidden="1">Jaudas_maksa!$B$3:$K$3</definedName>
    <definedName name="_xlnm._FilterDatabase" localSheetId="1" hidden="1">KES!$A$2:$AV$5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J32" i="1"/>
  <c r="K32" i="1"/>
  <c r="L32" i="1"/>
  <c r="I26" i="1"/>
  <c r="J26" i="1"/>
  <c r="L26" i="1"/>
  <c r="I27" i="1"/>
  <c r="J27" i="1"/>
  <c r="K27" i="1" s="1"/>
  <c r="L27" i="1"/>
  <c r="D29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O33" i="1"/>
  <c r="N33" i="1"/>
  <c r="M33" i="1"/>
  <c r="D33" i="1"/>
  <c r="D9" i="1"/>
  <c r="I5" i="1"/>
  <c r="J5" i="1"/>
  <c r="L5" i="1"/>
  <c r="I6" i="1"/>
  <c r="J6" i="1"/>
  <c r="L6" i="1"/>
  <c r="K26" i="1" l="1"/>
  <c r="K6" i="1"/>
  <c r="K5" i="1"/>
  <c r="AV5" i="4" l="1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4" i="4"/>
  <c r="L5" i="4" s="1"/>
  <c r="J4" i="4"/>
  <c r="J5" i="4" s="1"/>
  <c r="I4" i="4"/>
  <c r="I5" i="4" s="1"/>
  <c r="D16" i="1"/>
  <c r="K4" i="4" l="1"/>
  <c r="K5" i="4"/>
  <c r="I14" i="1"/>
  <c r="J14" i="1"/>
  <c r="L14" i="1"/>
  <c r="K14" i="1" l="1"/>
  <c r="H6" i="3" l="1"/>
  <c r="AK9" i="1" l="1"/>
  <c r="AK16" i="1"/>
  <c r="AK29" i="1"/>
  <c r="AP29" i="1" l="1"/>
  <c r="AS16" i="1"/>
  <c r="AP9" i="1"/>
  <c r="AT9" i="1"/>
  <c r="AQ9" i="1"/>
  <c r="AU9" i="1"/>
  <c r="AV29" i="1"/>
  <c r="AR29" i="1"/>
  <c r="AN29" i="1"/>
  <c r="AR16" i="1"/>
  <c r="AN9" i="1"/>
  <c r="AR9" i="1"/>
  <c r="AV9" i="1"/>
  <c r="AU16" i="1"/>
  <c r="AO16" i="1"/>
  <c r="AS29" i="1"/>
  <c r="AO29" i="1"/>
  <c r="AO9" i="1"/>
  <c r="AS9" i="1"/>
  <c r="AQ16" i="1"/>
  <c r="AT29" i="1"/>
  <c r="AU29" i="1"/>
  <c r="AQ29" i="1"/>
  <c r="AP16" i="1"/>
  <c r="AV16" i="1"/>
  <c r="AN16" i="1"/>
  <c r="AT16" i="1"/>
  <c r="AV34" i="1" l="1"/>
  <c r="AO34" i="1"/>
  <c r="AU34" i="1"/>
  <c r="AT34" i="1"/>
  <c r="AN34" i="1"/>
  <c r="AS34" i="1"/>
  <c r="AQ34" i="1"/>
  <c r="AP34" i="1"/>
  <c r="AR34" i="1"/>
  <c r="AD9" i="1" l="1"/>
  <c r="P16" i="1" l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E9" i="1"/>
  <c r="AF9" i="1"/>
  <c r="AG9" i="1"/>
  <c r="AH9" i="1"/>
  <c r="AI9" i="1"/>
  <c r="AJ9" i="1"/>
  <c r="AL9" i="1"/>
  <c r="AM9" i="1"/>
  <c r="M16" i="1" l="1"/>
  <c r="N16" i="1"/>
  <c r="O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L16" i="1"/>
  <c r="AM16" i="1"/>
  <c r="H5" i="3" l="1"/>
  <c r="H4" i="3"/>
  <c r="I13" i="1" l="1"/>
  <c r="J13" i="1"/>
  <c r="L13" i="1"/>
  <c r="K13" i="1" l="1"/>
  <c r="I31" i="1" l="1"/>
  <c r="I33" i="1" s="1"/>
  <c r="J31" i="1"/>
  <c r="J33" i="1" s="1"/>
  <c r="L31" i="1"/>
  <c r="L33" i="1" s="1"/>
  <c r="I12" i="1"/>
  <c r="J12" i="1"/>
  <c r="L12" i="1"/>
  <c r="L4" i="1"/>
  <c r="L7" i="1"/>
  <c r="L8" i="1"/>
  <c r="C7" i="3"/>
  <c r="I15" i="1"/>
  <c r="J15" i="1"/>
  <c r="L15" i="1"/>
  <c r="I11" i="1"/>
  <c r="J11" i="1"/>
  <c r="L11" i="1"/>
  <c r="O7" i="3"/>
  <c r="P7" i="3"/>
  <c r="Q7" i="3"/>
  <c r="R7" i="3"/>
  <c r="S7" i="3"/>
  <c r="T7" i="3"/>
  <c r="AE29" i="1"/>
  <c r="AF29" i="1"/>
  <c r="AG29" i="1"/>
  <c r="AH29" i="1"/>
  <c r="AI29" i="1"/>
  <c r="AJ29" i="1"/>
  <c r="AL29" i="1"/>
  <c r="AM29" i="1"/>
  <c r="I4" i="1"/>
  <c r="J4" i="1"/>
  <c r="I7" i="1"/>
  <c r="J7" i="1"/>
  <c r="I8" i="1"/>
  <c r="J8" i="1"/>
  <c r="I18" i="1"/>
  <c r="J18" i="1"/>
  <c r="L18" i="1"/>
  <c r="I19" i="1"/>
  <c r="J19" i="1"/>
  <c r="L19" i="1"/>
  <c r="I20" i="1"/>
  <c r="J20" i="1"/>
  <c r="L20" i="1"/>
  <c r="I21" i="1"/>
  <c r="J21" i="1"/>
  <c r="L21" i="1"/>
  <c r="I22" i="1"/>
  <c r="J22" i="1"/>
  <c r="L22" i="1"/>
  <c r="I23" i="1"/>
  <c r="J23" i="1"/>
  <c r="L23" i="1"/>
  <c r="I24" i="1"/>
  <c r="J24" i="1"/>
  <c r="L24" i="1"/>
  <c r="I25" i="1"/>
  <c r="J25" i="1"/>
  <c r="L25" i="1"/>
  <c r="I28" i="1"/>
  <c r="J28" i="1"/>
  <c r="L28" i="1"/>
  <c r="I7" i="3"/>
  <c r="J7" i="3"/>
  <c r="K7" i="3"/>
  <c r="L7" i="3"/>
  <c r="M7" i="3"/>
  <c r="N7" i="3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L9" i="1" l="1"/>
  <c r="J9" i="1"/>
  <c r="I9" i="1"/>
  <c r="J16" i="1"/>
  <c r="L16" i="1"/>
  <c r="P34" i="1"/>
  <c r="I16" i="1"/>
  <c r="H7" i="3"/>
  <c r="U34" i="1"/>
  <c r="S34" i="1"/>
  <c r="Q34" i="1"/>
  <c r="M34" i="1"/>
  <c r="R34" i="1"/>
  <c r="O34" i="1"/>
  <c r="K11" i="1"/>
  <c r="N34" i="1"/>
  <c r="T34" i="1"/>
  <c r="K12" i="1"/>
  <c r="K4" i="1"/>
  <c r="K25" i="1"/>
  <c r="K21" i="1"/>
  <c r="K19" i="1"/>
  <c r="K15" i="1"/>
  <c r="K31" i="1"/>
  <c r="K7" i="1"/>
  <c r="K8" i="1"/>
  <c r="Z34" i="1"/>
  <c r="W34" i="1"/>
  <c r="AF34" i="1"/>
  <c r="K28" i="1"/>
  <c r="K24" i="1"/>
  <c r="K22" i="1"/>
  <c r="K18" i="1"/>
  <c r="K23" i="1"/>
  <c r="K20" i="1"/>
  <c r="V34" i="1"/>
  <c r="J29" i="1"/>
  <c r="L29" i="1"/>
  <c r="AK34" i="1"/>
  <c r="AG34" i="1"/>
  <c r="AC34" i="1"/>
  <c r="Y34" i="1"/>
  <c r="AB34" i="1"/>
  <c r="X34" i="1"/>
  <c r="AJ34" i="1"/>
  <c r="AI34" i="1"/>
  <c r="AM34" i="1"/>
  <c r="I29" i="1"/>
  <c r="AL34" i="1"/>
  <c r="AH34" i="1"/>
  <c r="AD34" i="1"/>
  <c r="AA34" i="1"/>
  <c r="AE34" i="1"/>
  <c r="K9" i="1" l="1"/>
  <c r="K16" i="1"/>
  <c r="K29" i="1"/>
  <c r="K33" i="1"/>
  <c r="I34" i="1"/>
  <c r="J34" i="1"/>
  <c r="L34" i="1"/>
  <c r="K34" i="1" l="1"/>
</calcChain>
</file>

<file path=xl/sharedStrings.xml><?xml version="1.0" encoding="utf-8"?>
<sst xmlns="http://schemas.openxmlformats.org/spreadsheetml/2006/main" count="241" uniqueCount="91">
  <si>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</si>
  <si>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</si>
  <si>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</si>
  <si>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</si>
  <si>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</si>
  <si>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</si>
  <si>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</si>
  <si>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</si>
  <si>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</si>
  <si>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</si>
  <si>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</si>
  <si>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</si>
  <si>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EUR</t>
  </si>
  <si>
    <t>EUR/kWh</t>
  </si>
  <si>
    <t>HESS, SIA Skrīveru dz.HES</t>
  </si>
  <si>
    <t>Hydro power, SIA</t>
  </si>
  <si>
    <t>JĀŠA HES, SIA Pelēču HES</t>
  </si>
  <si>
    <t>LATGALES ENERĢĒTIKA, AS Felicianova HES</t>
  </si>
  <si>
    <t>LATGALES ENERĢĒTIKA, AS Kubulova HES</t>
  </si>
  <si>
    <t>LATGALES ENERĢĒTIKA, AS Spruktu HES</t>
  </si>
  <si>
    <t>Uzstādītā jauda, MW</t>
  </si>
  <si>
    <t>JUGLAS JAUDA, SIA</t>
  </si>
  <si>
    <t>MK not.</t>
  </si>
  <si>
    <t>Ekspluatācijas sākuma datums</t>
  </si>
  <si>
    <t>OI sākuma datums</t>
  </si>
  <si>
    <t>Stacijas adrese</t>
  </si>
  <si>
    <t>Rīga, Mārkalnes iela 1A</t>
  </si>
  <si>
    <t>Gulbene, Miera iela 17</t>
  </si>
  <si>
    <t>Skrīveri, Rīgas iela 6, uz Vijas upes</t>
  </si>
  <si>
    <t>Auces novads, Auces pagasts, Bēne, uz Auces upes</t>
  </si>
  <si>
    <t>Preiļu novads, Pelēču pagasts, uz Jāša upes</t>
  </si>
  <si>
    <t>Amatas novads, Nītaures pagasts, uz Mergupes</t>
  </si>
  <si>
    <t>Ciblas novads, Ciblas pagasts, uz Ludzas upes</t>
  </si>
  <si>
    <t>Ludzas novads, Isnaudas pagasts, uz Ludzas upes</t>
  </si>
  <si>
    <t>Rēzeknes novads, Stoļerovas pagasts, uz Rēzeknes upes</t>
  </si>
  <si>
    <t>Garkalnes novads, uz Tumšupes</t>
  </si>
  <si>
    <t>OI ietvaros iepirktais apjoms, kWh</t>
  </si>
  <si>
    <t>Jaudas maksājums, EUR</t>
  </si>
  <si>
    <t>Jelgava, Rūpniecības iela 73A</t>
  </si>
  <si>
    <t>Līvānu novads, Turku pagasts, "Gandrs"</t>
  </si>
  <si>
    <t>Skrīveru novads, "Gravas", Līču HES</t>
  </si>
  <si>
    <t>HS Bēne, SIA</t>
  </si>
  <si>
    <t>Latvenergo, AS TEC-2</t>
  </si>
  <si>
    <t>Ražotājs</t>
  </si>
  <si>
    <t>Kopā:</t>
  </si>
  <si>
    <t>Biogāzes stacijas kopā:</t>
  </si>
  <si>
    <t>Biomasas stacijas kopā:</t>
  </si>
  <si>
    <t>Hidroelektrostacijas kopā:</t>
  </si>
  <si>
    <t>Vēja elektrostacijas kopā:</t>
  </si>
  <si>
    <t>Pavisam kopā:</t>
  </si>
  <si>
    <t>Taurenes koģenerācijas stacija, SIA</t>
  </si>
  <si>
    <t>"Koģenerācijas stacija", Taurene, Taurenes pagasts, Vecpiebalgas novads</t>
  </si>
  <si>
    <t>SEN reģistra Nr.</t>
  </si>
  <si>
    <t>DJF, SIA</t>
  </si>
  <si>
    <t>Vides enerģija, SIA</t>
  </si>
  <si>
    <t>”Ūdri”, “Namiķi”, Medzes pagasts, Grobiņas novads</t>
  </si>
  <si>
    <t>„Strengu skujas”, Salaspils pagasts, Salaspils novads</t>
  </si>
  <si>
    <t>Iepirkuma summa bez PVN, EUR</t>
  </si>
  <si>
    <t>Atbalsts virs tirgus cenas, EUR</t>
  </si>
  <si>
    <t>Tukuma novads, Lestenes pagasts, "Agro Lestene"</t>
  </si>
  <si>
    <t>INTERNATIONAL INVESTMENTS, AS</t>
  </si>
  <si>
    <t>Agro Lestene, AS</t>
  </si>
  <si>
    <t>Zaļās zemes enerģija, AS</t>
  </si>
  <si>
    <t>Skrīveru novads, "Veibēni 1"</t>
  </si>
  <si>
    <t>Mednieku iela 10, Aizkraukle</t>
  </si>
  <si>
    <t>KRĪGAĻU DZIRNAVAS, SIA Krīgaļu dz.HES</t>
  </si>
  <si>
    <t>SKUĶĪŠU DZIRNAVAS, Rīgas rajona Garkalnes pagasta zemnieku saimniecība, Skuķīšu dz. HES</t>
  </si>
  <si>
    <t>Salaspils novads, Granīta 31</t>
  </si>
  <si>
    <t>560.not.</t>
  </si>
  <si>
    <t>561.not.</t>
  </si>
  <si>
    <t>29.12.2008/24.09.2013</t>
  </si>
  <si>
    <t>Gren Latvija, SIA (ex. FORTUM LATVIA, SIA)</t>
  </si>
  <si>
    <t>Gren Rīga, SIA (ex. Energia verde, SIA)</t>
  </si>
  <si>
    <t>REMARS-RĪGA, AS</t>
  </si>
  <si>
    <t>Rīga, Gāles iela 2</t>
  </si>
  <si>
    <t>Gren Gulbene, SIA (ex. BIOENINVEST, SIA)</t>
  </si>
  <si>
    <t>2023.gads</t>
  </si>
  <si>
    <t>OGRES BIOENERĢIJA, SIA (Brīvības iela)</t>
  </si>
  <si>
    <t>Ogre, Brīvības iela 116A</t>
  </si>
  <si>
    <t>Dabasgāzes stacijas kopā:</t>
  </si>
  <si>
    <t xml:space="preserve"> </t>
  </si>
  <si>
    <t>BIOENERĢIJA-08, SIA</t>
  </si>
  <si>
    <t>DRUVAS UNGURI, SIA</t>
  </si>
  <si>
    <t>Madonas novads, Sarkaņu pagasts, "Jaunlīci"</t>
  </si>
  <si>
    <t>Saldus pagasts, "Jaunstraumēni"</t>
  </si>
  <si>
    <t>W.e.s.  6, SIA</t>
  </si>
  <si>
    <t>Alsungas novads, "Klapari"</t>
  </si>
  <si>
    <t>RANKA HIDRO, SIA Variņu HES</t>
  </si>
  <si>
    <t>Gulbenes novads, Rankas pagasts, uz Gaujas upes</t>
  </si>
  <si>
    <t>RIDEĻU DZIRNAVAS, SIA Rideļu dz. HES</t>
  </si>
  <si>
    <t>Engures  novads, Engures pagasts, uz Kalnupes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</si>
</sst>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#,##0.000"/>
    <numFmt numFmtId="166" formatCode="#,##0.0000"/>
    <numFmt numFmtId="167" formatCode="#,##0.00000"/>
    <numFmt numFmtId="168" formatCode="#,##0.00000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1" applyBorder="1" applyAlignment="1">
      <alignment horizontal="left" vertical="center"/>
    </xf>
    <xf numFmtId="4" fontId="3" fillId="2" borderId="12" xfId="1" applyNumberForma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5" xfId="1" applyBorder="1" applyAlignment="1">
      <alignment horizontal="left" vertical="center"/>
    </xf>
    <xf numFmtId="4" fontId="3" fillId="2" borderId="17" xfId="1" applyNumberFormat="1" applyFill="1" applyBorder="1" applyAlignment="1">
      <alignment horizontal="center" vertical="center"/>
    </xf>
    <xf numFmtId="164" fontId="3" fillId="2" borderId="17" xfId="1" applyNumberFormat="1" applyFill="1" applyBorder="1" applyAlignment="1">
      <alignment horizontal="center" vertical="center"/>
    </xf>
    <xf numFmtId="4" fontId="3" fillId="2" borderId="18" xfId="1" applyNumberFormat="1" applyFill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0" fontId="3" fillId="0" borderId="26" xfId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3" fontId="3" fillId="2" borderId="31" xfId="1" applyNumberFormat="1" applyFill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/>
    </xf>
    <xf numFmtId="0" fontId="3" fillId="0" borderId="12" xfId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4" fontId="4" fillId="0" borderId="12" xfId="0" applyNumberFormat="1" applyFont="1" applyBorder="1" applyAlignment="1">
      <alignment horizontal="center"/>
    </xf>
    <xf numFmtId="14" fontId="4" fillId="0" borderId="12" xfId="0" applyNumberFormat="1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3" fillId="0" borderId="0" xfId="1"/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" fontId="1" fillId="2" borderId="31" xfId="1" applyNumberFormat="1" applyFont="1" applyFill="1" applyBorder="1" applyAlignment="1">
      <alignment horizontal="center" vertical="center"/>
    </xf>
    <xf numFmtId="4" fontId="3" fillId="0" borderId="17" xfId="1" applyNumberFormat="1" applyBorder="1" applyAlignment="1">
      <alignment horizontal="center" vertical="center"/>
    </xf>
    <xf numFmtId="164" fontId="3" fillId="0" borderId="17" xfId="1" applyNumberFormat="1" applyBorder="1" applyAlignment="1">
      <alignment horizontal="center" vertical="center"/>
    </xf>
    <xf numFmtId="4" fontId="3" fillId="0" borderId="18" xfId="1" applyNumberFormat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" fontId="1" fillId="2" borderId="33" xfId="1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164" fontId="1" fillId="2" borderId="17" xfId="1" applyNumberFormat="1" applyFont="1" applyFill="1" applyBorder="1" applyAlignment="1">
      <alignment horizontal="center" vertical="center"/>
    </xf>
    <xf numFmtId="3" fontId="1" fillId="2" borderId="20" xfId="1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2" fontId="0" fillId="0" borderId="21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0" fillId="0" borderId="14" xfId="0" applyNumberForma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3" fillId="0" borderId="0" xfId="1" applyNumberFormat="1"/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" fontId="0" fillId="0" borderId="0" xfId="0" applyNumberFormat="1"/>
    <xf numFmtId="2" fontId="0" fillId="0" borderId="0" xfId="0" applyNumberFormat="1"/>
    <xf numFmtId="3" fontId="0" fillId="0" borderId="17" xfId="0" applyNumberFormat="1" applyBorder="1" applyAlignment="1">
      <alignment horizontal="center" vertical="center"/>
    </xf>
    <xf numFmtId="4" fontId="1" fillId="0" borderId="0" xfId="0" applyNumberFormat="1" applyFont="1"/>
    <xf numFmtId="4" fontId="0" fillId="0" borderId="0" xfId="0" applyNumberFormat="1" applyAlignment="1">
      <alignment horizontal="center" vertical="center"/>
    </xf>
    <xf numFmtId="164" fontId="1" fillId="2" borderId="19" xfId="1" applyNumberFormat="1" applyFont="1" applyFill="1" applyBorder="1" applyAlignment="1">
      <alignment horizontal="center" vertical="center"/>
    </xf>
    <xf numFmtId="164" fontId="3" fillId="0" borderId="0" xfId="1" applyNumberFormat="1"/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3" fontId="1" fillId="2" borderId="4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" fontId="3" fillId="2" borderId="37" xfId="1" applyNumberForma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right" vertical="center"/>
    </xf>
    <xf numFmtId="3" fontId="1" fillId="2" borderId="32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167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/>
    </xf>
    <xf numFmtId="167" fontId="0" fillId="0" borderId="0" xfId="0" applyNumberFormat="1"/>
    <xf numFmtId="168" fontId="0" fillId="0" borderId="0" xfId="0" applyNumberFormat="1"/>
    <xf numFmtId="3" fontId="0" fillId="0" borderId="0" xfId="0" applyNumberFormat="1"/>
    <xf numFmtId="4" fontId="0" fillId="0" borderId="39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4" fontId="0" fillId="0" borderId="42" xfId="0" applyNumberFormat="1" applyBorder="1" applyAlignment="1">
      <alignment horizontal="center" vertical="center"/>
    </xf>
    <xf numFmtId="3" fontId="1" fillId="2" borderId="40" xfId="1" applyNumberFormat="1" applyFont="1" applyFill="1" applyBorder="1" applyAlignment="1">
      <alignment horizontal="center" vertical="center"/>
    </xf>
    <xf numFmtId="3" fontId="1" fillId="2" borderId="38" xfId="1" applyNumberFormat="1" applyFont="1" applyFill="1" applyBorder="1" applyAlignment="1">
      <alignment horizontal="center" vertical="center"/>
    </xf>
    <xf numFmtId="3" fontId="1" fillId="2" borderId="16" xfId="1" applyNumberFormat="1" applyFont="1" applyFill="1" applyBorder="1" applyAlignment="1">
      <alignment horizontal="center" vertical="center"/>
    </xf>
    <xf numFmtId="3" fontId="1" fillId="2" borderId="27" xfId="1" applyNumberFormat="1" applyFont="1" applyFill="1" applyBorder="1" applyAlignment="1">
      <alignment horizontal="center" vertical="center"/>
    </xf>
    <xf numFmtId="3" fontId="1" fillId="2" borderId="43" xfId="1" applyNumberFormat="1" applyFont="1" applyFill="1" applyBorder="1" applyAlignment="1">
      <alignment horizontal="center" vertical="center"/>
    </xf>
    <xf numFmtId="3" fontId="1" fillId="2" borderId="44" xfId="1" applyNumberFormat="1" applyFont="1" applyFill="1" applyBorder="1" applyAlignment="1">
      <alignment horizontal="center" vertical="center"/>
    </xf>
    <xf numFmtId="3" fontId="2" fillId="2" borderId="45" xfId="0" applyNumberFormat="1" applyFont="1" applyFill="1" applyBorder="1" applyAlignment="1">
      <alignment horizontal="center" vertical="center"/>
    </xf>
    <xf numFmtId="3" fontId="2" fillId="2" borderId="46" xfId="0" applyNumberFormat="1" applyFont="1" applyFill="1" applyBorder="1" applyAlignment="1">
      <alignment horizontal="center" vertical="center"/>
    </xf>
    <xf numFmtId="3" fontId="2" fillId="2" borderId="47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3" fontId="0" fillId="0" borderId="31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3" fontId="3" fillId="2" borderId="16" xfId="1" applyNumberFormat="1" applyFill="1" applyBorder="1" applyAlignment="1">
      <alignment horizontal="center" vertical="center"/>
    </xf>
    <xf numFmtId="3" fontId="3" fillId="0" borderId="16" xfId="1" applyNumberFormat="1" applyBorder="1" applyAlignment="1">
      <alignment horizontal="center" vertical="center"/>
    </xf>
    <xf numFmtId="164" fontId="1" fillId="2" borderId="46" xfId="1" applyNumberFormat="1" applyFont="1" applyFill="1" applyBorder="1" applyAlignment="1">
      <alignment horizontal="center" vertical="center"/>
    </xf>
    <xf numFmtId="3" fontId="2" fillId="2" borderId="50" xfId="0" applyNumberFormat="1" applyFont="1" applyFill="1" applyBorder="1" applyAlignment="1">
      <alignment horizontal="center" vertical="center"/>
    </xf>
    <xf numFmtId="3" fontId="2" fillId="2" borderId="51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26" xfId="1" applyFill="1" applyBorder="1" applyAlignment="1">
      <alignment horizontal="left" vertical="center"/>
    </xf>
    <xf numFmtId="0" fontId="3" fillId="0" borderId="26" xfId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4" fontId="4" fillId="0" borderId="1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26" xfId="0" applyFill="1" applyBorder="1" applyAlignment="1">
      <alignment horizontal="left" vertical="center"/>
    </xf>
    <xf numFmtId="0" fontId="0" fillId="0" borderId="26" xfId="0" applyFill="1" applyBorder="1" applyAlignment="1">
      <alignment horizontal="center" vertical="center"/>
    </xf>
    <xf numFmtId="14" fontId="0" fillId="0" borderId="15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3" fillId="0" borderId="15" xfId="1" applyFill="1" applyBorder="1" applyAlignment="1">
      <alignment horizontal="left" vertical="center"/>
    </xf>
    <xf numFmtId="0" fontId="3" fillId="0" borderId="15" xfId="1" applyFill="1" applyBorder="1" applyAlignment="1">
      <alignment horizontal="center" vertical="center"/>
    </xf>
    <xf numFmtId="0" fontId="0" fillId="0" borderId="15" xfId="0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</cellXfs>
  <cellStyles count="9">
    <cellStyle name="Normal" xfId="0" builtinId="0"/>
    <cellStyle name="Normal 12 2 2 3 2" xfId="8" xr:uid="{00000000-0005-0000-0000-000001000000}"/>
    <cellStyle name="Normal 12 3 2" xfId="2" xr:uid="{00000000-0005-0000-0000-000002000000}"/>
    <cellStyle name="Normal 12 3 2 4" xfId="3" xr:uid="{00000000-0005-0000-0000-000003000000}"/>
    <cellStyle name="Normal 2" xfId="1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44"/>
  <sheetViews>
    <sheetView tabSelected="1" zoomScale="85" zoomScaleNormal="85" workbookViewId="0">
      <pane xSplit="2" ySplit="3" topLeftCell="C10" activePane="bottomRight" state="frozen"/>
      <selection pane="topRight" activeCell="C1" sqref="C1"/>
      <selection pane="bottomLeft" activeCell="A4" sqref="A4"/>
      <selection pane="bottomRight" activeCell="H37" sqref="H37"/>
    </sheetView>
  </sheetViews>
  <sheetFormatPr defaultRowHeight="14.4" x14ac:dyDescent="0.3"/>
  <cols>
    <col min="1" max="1" width="9.88671875" style="1" customWidth="1"/>
    <col min="2" max="2" width="42.6640625" style="2" customWidth="1"/>
    <col min="3" max="3" width="9.88671875" style="2" customWidth="1"/>
    <col min="4" max="5" width="12.109375" style="1" customWidth="1"/>
    <col min="6" max="7" width="15" style="1" customWidth="1"/>
    <col min="8" max="8" width="60.5546875" style="2" customWidth="1"/>
    <col min="9" max="9" width="15.109375" style="1" customWidth="1"/>
    <col min="10" max="10" width="16.44140625" style="1" customWidth="1"/>
    <col min="11" max="11" width="15.109375" style="1" customWidth="1"/>
    <col min="12" max="12" width="17.44140625" style="1" customWidth="1"/>
    <col min="13" max="39" width="16.6640625" customWidth="1"/>
    <col min="40" max="48" width="15" customWidth="1"/>
    <col min="50" max="50" width="10.109375" customWidth="1"/>
  </cols>
  <sheetData>
    <row r="1" spans="1:50" ht="15" thickBot="1" x14ac:dyDescent="0.35"/>
    <row r="2" spans="1:50" s="3" customFormat="1" ht="15.75" customHeight="1" thickBot="1" x14ac:dyDescent="0.35">
      <c r="A2" s="137"/>
      <c r="B2" s="139" t="s">
        <v>43</v>
      </c>
      <c r="C2" s="144" t="s">
        <v>52</v>
      </c>
      <c r="D2" s="144" t="s">
        <v>20</v>
      </c>
      <c r="E2" s="144" t="s">
        <v>22</v>
      </c>
      <c r="F2" s="144" t="s">
        <v>23</v>
      </c>
      <c r="G2" s="144" t="s">
        <v>24</v>
      </c>
      <c r="H2" s="144" t="s">
        <v>25</v>
      </c>
      <c r="I2" s="141" t="s">
        <v>76</v>
      </c>
      <c r="J2" s="142"/>
      <c r="K2" s="142"/>
      <c r="L2" s="143"/>
      <c r="M2" s="129" t="s">
        <v>0</v>
      </c>
      <c r="N2" s="130"/>
      <c r="O2" s="131"/>
      <c r="P2" s="132" t="s">
        <v>1</v>
      </c>
      <c r="Q2" s="130"/>
      <c r="R2" s="133"/>
      <c r="S2" s="129" t="s">
        <v>2</v>
      </c>
      <c r="T2" s="130"/>
      <c r="U2" s="131"/>
      <c r="V2" s="132" t="s">
        <v>3</v>
      </c>
      <c r="W2" s="130"/>
      <c r="X2" s="133"/>
      <c r="Y2" s="129" t="s">
        <v>4</v>
      </c>
      <c r="Z2" s="130"/>
      <c r="AA2" s="131"/>
      <c r="AB2" s="132" t="s">
        <v>5</v>
      </c>
      <c r="AC2" s="130"/>
      <c r="AD2" s="133"/>
      <c r="AE2" s="134" t="s">
        <v>6</v>
      </c>
      <c r="AF2" s="135"/>
      <c r="AG2" s="136"/>
      <c r="AH2" s="135" t="s">
        <v>7</v>
      </c>
      <c r="AI2" s="135"/>
      <c r="AJ2" s="135"/>
      <c r="AK2" s="134" t="s">
        <v>8</v>
      </c>
      <c r="AL2" s="135"/>
      <c r="AM2" s="136"/>
      <c r="AN2" s="134" t="s">
        <v>9</v>
      </c>
      <c r="AO2" s="135"/>
      <c r="AP2" s="136"/>
      <c r="AQ2" s="134" t="s">
        <v>10</v>
      </c>
      <c r="AR2" s="135"/>
      <c r="AS2" s="136"/>
      <c r="AT2" s="134" t="s">
        <v>11</v>
      </c>
      <c r="AU2" s="135"/>
      <c r="AV2" s="136"/>
    </row>
    <row r="3" spans="1:50" s="1" customFormat="1" ht="43.8" thickBot="1" x14ac:dyDescent="0.35">
      <c r="A3" s="138"/>
      <c r="B3" s="140"/>
      <c r="C3" s="145"/>
      <c r="D3" s="145"/>
      <c r="E3" s="145"/>
      <c r="F3" s="145"/>
      <c r="G3" s="145"/>
      <c r="H3" s="145"/>
      <c r="I3" s="109" t="s">
        <v>36</v>
      </c>
      <c r="J3" s="44" t="s">
        <v>57</v>
      </c>
      <c r="K3" s="4" t="s">
        <v>13</v>
      </c>
      <c r="L3" s="5" t="s">
        <v>58</v>
      </c>
      <c r="M3" s="43" t="s">
        <v>36</v>
      </c>
      <c r="N3" s="45" t="s">
        <v>57</v>
      </c>
      <c r="O3" s="42" t="s">
        <v>58</v>
      </c>
      <c r="P3" s="107" t="s">
        <v>36</v>
      </c>
      <c r="Q3" s="45" t="s">
        <v>57</v>
      </c>
      <c r="R3" s="96" t="s">
        <v>58</v>
      </c>
      <c r="S3" s="43" t="s">
        <v>36</v>
      </c>
      <c r="T3" s="45" t="s">
        <v>57</v>
      </c>
      <c r="U3" s="42" t="s">
        <v>58</v>
      </c>
      <c r="V3" s="107" t="s">
        <v>36</v>
      </c>
      <c r="W3" s="45" t="s">
        <v>57</v>
      </c>
      <c r="X3" s="96" t="s">
        <v>58</v>
      </c>
      <c r="Y3" s="43" t="s">
        <v>36</v>
      </c>
      <c r="Z3" s="45" t="s">
        <v>57</v>
      </c>
      <c r="AA3" s="42" t="s">
        <v>58</v>
      </c>
      <c r="AB3" s="107" t="s">
        <v>36</v>
      </c>
      <c r="AC3" s="45" t="s">
        <v>57</v>
      </c>
      <c r="AD3" s="96" t="s">
        <v>58</v>
      </c>
      <c r="AE3" s="43" t="s">
        <v>36</v>
      </c>
      <c r="AF3" s="45" t="s">
        <v>57</v>
      </c>
      <c r="AG3" s="42" t="s">
        <v>58</v>
      </c>
      <c r="AH3" s="107" t="s">
        <v>36</v>
      </c>
      <c r="AI3" s="45" t="s">
        <v>57</v>
      </c>
      <c r="AJ3" s="96" t="s">
        <v>58</v>
      </c>
      <c r="AK3" s="43" t="s">
        <v>36</v>
      </c>
      <c r="AL3" s="45" t="s">
        <v>57</v>
      </c>
      <c r="AM3" s="42" t="s">
        <v>58</v>
      </c>
      <c r="AN3" s="43" t="s">
        <v>36</v>
      </c>
      <c r="AO3" s="45" t="s">
        <v>57</v>
      </c>
      <c r="AP3" s="42" t="s">
        <v>58</v>
      </c>
      <c r="AQ3" s="43" t="s">
        <v>36</v>
      </c>
      <c r="AR3" s="45" t="s">
        <v>57</v>
      </c>
      <c r="AS3" s="42" t="s">
        <v>58</v>
      </c>
      <c r="AT3" s="43" t="s">
        <v>36</v>
      </c>
      <c r="AU3" s="45" t="s">
        <v>57</v>
      </c>
      <c r="AV3" s="42" t="s">
        <v>58</v>
      </c>
    </row>
    <row r="4" spans="1:50" x14ac:dyDescent="0.3">
      <c r="A4" s="7">
        <v>1</v>
      </c>
      <c r="B4" s="28" t="s">
        <v>61</v>
      </c>
      <c r="C4" s="24">
        <v>46</v>
      </c>
      <c r="D4" s="39">
        <v>1.4990000000000001</v>
      </c>
      <c r="E4" s="39" t="s">
        <v>68</v>
      </c>
      <c r="F4" s="32">
        <v>40892</v>
      </c>
      <c r="G4" s="32">
        <v>40892</v>
      </c>
      <c r="H4" s="40" t="s">
        <v>59</v>
      </c>
      <c r="I4" s="110">
        <f t="shared" ref="I4:I7" si="0">M4+P4+S4+V4+Y4+AB4+AE4+AH4+AK4+AN4+AQ4+AT4</f>
        <v>11762142.450000001</v>
      </c>
      <c r="J4" s="12">
        <f t="shared" ref="J4:J7" si="1">N4+Q4+T4+W4+Z4+AC4+AF4+AI4+AL4+AO4+AR4+AU4</f>
        <v>1830895.1</v>
      </c>
      <c r="K4" s="13">
        <f t="shared" ref="K4:K8" si="2">J4/I4</f>
        <v>0.15566000052992046</v>
      </c>
      <c r="L4" s="14">
        <f t="shared" ref="L4:L7" si="3">O4+R4+U4+X4+AA4+AD4+AG4+AJ4+AM4+AP4+AS4+AV4</f>
        <v>725664.65</v>
      </c>
      <c r="M4" s="15">
        <v>968571.75</v>
      </c>
      <c r="N4" s="16">
        <v>150767.88</v>
      </c>
      <c r="O4" s="17">
        <v>50816.36</v>
      </c>
      <c r="P4" s="108">
        <v>951483.6</v>
      </c>
      <c r="Q4" s="16">
        <v>148107.94</v>
      </c>
      <c r="R4" s="97">
        <v>40152.949999999997</v>
      </c>
      <c r="S4" s="15">
        <v>917333.4</v>
      </c>
      <c r="T4" s="16">
        <v>142792.12</v>
      </c>
      <c r="U4" s="17">
        <v>64582.87</v>
      </c>
      <c r="V4" s="108">
        <v>913615.05</v>
      </c>
      <c r="W4" s="16">
        <v>142213.32</v>
      </c>
      <c r="X4" s="97">
        <v>82210.83</v>
      </c>
      <c r="Y4" s="15">
        <v>1025331.45</v>
      </c>
      <c r="Z4" s="16">
        <v>159603.09</v>
      </c>
      <c r="AA4" s="17">
        <v>79852.759999999995</v>
      </c>
      <c r="AB4" s="108">
        <v>958054.64999999991</v>
      </c>
      <c r="AC4" s="16">
        <v>149130.79</v>
      </c>
      <c r="AD4" s="97">
        <v>54230.64</v>
      </c>
      <c r="AE4" s="15">
        <v>1026117.4500000001</v>
      </c>
      <c r="AF4" s="16">
        <v>159725.44</v>
      </c>
      <c r="AG4" s="17">
        <v>73976.88</v>
      </c>
      <c r="AH4" s="108">
        <v>1026762.45</v>
      </c>
      <c r="AI4" s="16">
        <v>159825.84</v>
      </c>
      <c r="AJ4" s="97">
        <v>54587.61</v>
      </c>
      <c r="AK4" s="15">
        <v>927039.9</v>
      </c>
      <c r="AL4" s="16">
        <v>144303.03</v>
      </c>
      <c r="AM4" s="17">
        <v>34638.17</v>
      </c>
      <c r="AN4" s="66">
        <v>1036399.2</v>
      </c>
      <c r="AO4" s="65">
        <v>161325.9</v>
      </c>
      <c r="AP4" s="17">
        <v>71026.83</v>
      </c>
      <c r="AQ4" s="66">
        <v>995224.5</v>
      </c>
      <c r="AR4" s="65">
        <v>154916.65</v>
      </c>
      <c r="AS4" s="17">
        <v>50305.2</v>
      </c>
      <c r="AT4" s="66">
        <v>1016209.05</v>
      </c>
      <c r="AU4" s="65">
        <v>158183.1</v>
      </c>
      <c r="AV4" s="17">
        <v>69283.55</v>
      </c>
      <c r="AX4" s="94"/>
    </row>
    <row r="5" spans="1:50" x14ac:dyDescent="0.3">
      <c r="A5" s="115"/>
      <c r="B5" s="116" t="s">
        <v>81</v>
      </c>
      <c r="C5" s="117">
        <v>67</v>
      </c>
      <c r="D5" s="118">
        <v>1.96</v>
      </c>
      <c r="E5" s="118" t="s">
        <v>68</v>
      </c>
      <c r="F5" s="119">
        <v>40465</v>
      </c>
      <c r="G5" s="119">
        <v>40465</v>
      </c>
      <c r="H5" s="120" t="s">
        <v>83</v>
      </c>
      <c r="I5" s="110">
        <f t="shared" ref="I5:I6" si="4">M5+P5+S5+V5+Y5+AB5+AE5+AH5+AK5+AN5+AQ5+AT5</f>
        <v>0</v>
      </c>
      <c r="J5" s="12">
        <f t="shared" ref="J5:J6" si="5">N5+Q5+T5+W5+Z5+AC5+AF5+AI5+AL5+AO5+AR5+AU5</f>
        <v>-101743.73</v>
      </c>
      <c r="K5" s="13" t="e">
        <f t="shared" ref="K5:K6" si="6">J5/I5</f>
        <v>#DIV/0!</v>
      </c>
      <c r="L5" s="14">
        <f t="shared" ref="L5:L6" si="7">O5+R5+U5+X5+AA5+AD5+AG5+AJ5+AM5+AP5+AS5+AV5</f>
        <v>-101743.73</v>
      </c>
      <c r="M5" s="15">
        <v>0</v>
      </c>
      <c r="N5" s="16">
        <v>0</v>
      </c>
      <c r="O5" s="17">
        <v>0</v>
      </c>
      <c r="P5" s="108">
        <v>0</v>
      </c>
      <c r="Q5" s="16">
        <v>0</v>
      </c>
      <c r="R5" s="97">
        <v>0</v>
      </c>
      <c r="S5" s="15">
        <v>0</v>
      </c>
      <c r="T5" s="16">
        <v>0</v>
      </c>
      <c r="U5" s="17">
        <v>0</v>
      </c>
      <c r="V5" s="108">
        <v>0</v>
      </c>
      <c r="W5" s="16">
        <v>0</v>
      </c>
      <c r="X5" s="97">
        <v>0</v>
      </c>
      <c r="Y5" s="15">
        <v>0</v>
      </c>
      <c r="Z5" s="16">
        <v>0</v>
      </c>
      <c r="AA5" s="17">
        <v>0</v>
      </c>
      <c r="AB5" s="108">
        <v>0</v>
      </c>
      <c r="AC5" s="16">
        <v>0</v>
      </c>
      <c r="AD5" s="97">
        <v>0</v>
      </c>
      <c r="AE5" s="15">
        <v>0</v>
      </c>
      <c r="AF5" s="16">
        <v>0</v>
      </c>
      <c r="AG5" s="17">
        <v>0</v>
      </c>
      <c r="AH5" s="108">
        <v>0</v>
      </c>
      <c r="AI5" s="16">
        <v>0</v>
      </c>
      <c r="AJ5" s="97">
        <v>0</v>
      </c>
      <c r="AK5" s="15">
        <v>0</v>
      </c>
      <c r="AL5" s="16">
        <v>0</v>
      </c>
      <c r="AM5" s="17">
        <v>0</v>
      </c>
      <c r="AN5" s="15">
        <v>0</v>
      </c>
      <c r="AO5" s="16">
        <v>0</v>
      </c>
      <c r="AP5" s="17">
        <v>0</v>
      </c>
      <c r="AQ5" s="15">
        <v>0</v>
      </c>
      <c r="AR5" s="16">
        <v>0</v>
      </c>
      <c r="AS5" s="17">
        <v>0</v>
      </c>
      <c r="AT5" s="66">
        <v>0</v>
      </c>
      <c r="AU5" s="65">
        <v>-101743.73</v>
      </c>
      <c r="AV5" s="17">
        <v>-101743.73</v>
      </c>
      <c r="AX5" s="94"/>
    </row>
    <row r="6" spans="1:50" x14ac:dyDescent="0.3">
      <c r="A6" s="115"/>
      <c r="B6" s="116" t="s">
        <v>82</v>
      </c>
      <c r="C6" s="117">
        <v>96</v>
      </c>
      <c r="D6" s="118">
        <v>0.5</v>
      </c>
      <c r="E6" s="118" t="s">
        <v>69</v>
      </c>
      <c r="F6" s="119">
        <v>41366</v>
      </c>
      <c r="G6" s="119">
        <v>41421</v>
      </c>
      <c r="H6" s="120" t="s">
        <v>84</v>
      </c>
      <c r="I6" s="110">
        <f t="shared" si="4"/>
        <v>0</v>
      </c>
      <c r="J6" s="12">
        <f t="shared" si="5"/>
        <v>-6233.17</v>
      </c>
      <c r="K6" s="13" t="e">
        <f t="shared" si="6"/>
        <v>#DIV/0!</v>
      </c>
      <c r="L6" s="14">
        <f t="shared" si="7"/>
        <v>-6233.17</v>
      </c>
      <c r="M6" s="15">
        <v>0</v>
      </c>
      <c r="N6" s="16">
        <v>0</v>
      </c>
      <c r="O6" s="17">
        <v>0</v>
      </c>
      <c r="P6" s="108">
        <v>0</v>
      </c>
      <c r="Q6" s="16">
        <v>0</v>
      </c>
      <c r="R6" s="97">
        <v>0</v>
      </c>
      <c r="S6" s="15">
        <v>0</v>
      </c>
      <c r="T6" s="16">
        <v>0</v>
      </c>
      <c r="U6" s="17">
        <v>0</v>
      </c>
      <c r="V6" s="108">
        <v>0</v>
      </c>
      <c r="W6" s="16">
        <v>0</v>
      </c>
      <c r="X6" s="97">
        <v>0</v>
      </c>
      <c r="Y6" s="15">
        <v>0</v>
      </c>
      <c r="Z6" s="16">
        <v>0</v>
      </c>
      <c r="AA6" s="17">
        <v>0</v>
      </c>
      <c r="AB6" s="108">
        <v>0</v>
      </c>
      <c r="AC6" s="16">
        <v>0</v>
      </c>
      <c r="AD6" s="97">
        <v>0</v>
      </c>
      <c r="AE6" s="15">
        <v>0</v>
      </c>
      <c r="AF6" s="16">
        <v>0</v>
      </c>
      <c r="AG6" s="17">
        <v>0</v>
      </c>
      <c r="AH6" s="108">
        <v>0</v>
      </c>
      <c r="AI6" s="16">
        <v>0</v>
      </c>
      <c r="AJ6" s="97">
        <v>0</v>
      </c>
      <c r="AK6" s="15">
        <v>0</v>
      </c>
      <c r="AL6" s="16">
        <v>0</v>
      </c>
      <c r="AM6" s="17">
        <v>0</v>
      </c>
      <c r="AN6" s="15">
        <v>0</v>
      </c>
      <c r="AO6" s="16">
        <v>0</v>
      </c>
      <c r="AP6" s="17">
        <v>0</v>
      </c>
      <c r="AQ6" s="15">
        <v>0</v>
      </c>
      <c r="AR6" s="16">
        <v>0</v>
      </c>
      <c r="AS6" s="17">
        <v>0</v>
      </c>
      <c r="AT6" s="66">
        <v>0</v>
      </c>
      <c r="AU6" s="65">
        <v>-6233.17</v>
      </c>
      <c r="AV6" s="17">
        <v>-6233.17</v>
      </c>
      <c r="AX6" s="94"/>
    </row>
    <row r="7" spans="1:50" x14ac:dyDescent="0.3">
      <c r="A7" s="121">
        <v>2</v>
      </c>
      <c r="B7" s="116" t="s">
        <v>60</v>
      </c>
      <c r="C7" s="117">
        <v>152</v>
      </c>
      <c r="D7" s="118">
        <v>0.999</v>
      </c>
      <c r="E7" s="118" t="s">
        <v>68</v>
      </c>
      <c r="F7" s="119">
        <v>41425</v>
      </c>
      <c r="G7" s="119">
        <v>41425</v>
      </c>
      <c r="H7" s="120" t="s">
        <v>39</v>
      </c>
      <c r="I7" s="110">
        <f t="shared" si="0"/>
        <v>27838.400000000001</v>
      </c>
      <c r="J7" s="12">
        <f t="shared" si="1"/>
        <v>5521.4600000000009</v>
      </c>
      <c r="K7" s="13">
        <f t="shared" si="2"/>
        <v>0.1983397034312317</v>
      </c>
      <c r="L7" s="14">
        <f t="shared" si="3"/>
        <v>2153.81</v>
      </c>
      <c r="M7" s="15">
        <v>11353.5</v>
      </c>
      <c r="N7" s="16">
        <v>2251.85</v>
      </c>
      <c r="O7" s="17">
        <v>953.72</v>
      </c>
      <c r="P7" s="108">
        <v>13762.2</v>
      </c>
      <c r="Q7" s="16">
        <v>2729.59</v>
      </c>
      <c r="R7" s="97">
        <v>1011.78</v>
      </c>
      <c r="S7" s="15">
        <v>2722.7</v>
      </c>
      <c r="T7" s="16">
        <v>540.02</v>
      </c>
      <c r="U7" s="17">
        <v>188.31</v>
      </c>
      <c r="V7" s="108">
        <v>0</v>
      </c>
      <c r="W7" s="16">
        <v>0</v>
      </c>
      <c r="X7" s="97">
        <v>0</v>
      </c>
      <c r="Y7" s="15">
        <v>0</v>
      </c>
      <c r="Z7" s="16">
        <v>0</v>
      </c>
      <c r="AA7" s="17">
        <v>0</v>
      </c>
      <c r="AB7" s="108">
        <v>0</v>
      </c>
      <c r="AC7" s="16">
        <v>0</v>
      </c>
      <c r="AD7" s="97">
        <v>0</v>
      </c>
      <c r="AE7" s="15">
        <v>0</v>
      </c>
      <c r="AF7" s="16">
        <v>0</v>
      </c>
      <c r="AG7" s="17">
        <v>0</v>
      </c>
      <c r="AH7" s="108">
        <v>0</v>
      </c>
      <c r="AI7" s="16">
        <v>0</v>
      </c>
      <c r="AJ7" s="97">
        <v>0</v>
      </c>
      <c r="AK7" s="15">
        <v>0</v>
      </c>
      <c r="AL7" s="16">
        <v>0</v>
      </c>
      <c r="AM7" s="17">
        <v>0</v>
      </c>
      <c r="AN7" s="15">
        <v>0</v>
      </c>
      <c r="AO7" s="16">
        <v>0</v>
      </c>
      <c r="AP7" s="17">
        <v>0</v>
      </c>
      <c r="AQ7" s="15">
        <v>0</v>
      </c>
      <c r="AR7" s="16">
        <v>0</v>
      </c>
      <c r="AS7" s="17">
        <v>0</v>
      </c>
      <c r="AT7" s="15">
        <v>0</v>
      </c>
      <c r="AU7" s="16">
        <v>0</v>
      </c>
      <c r="AV7" s="17">
        <v>0</v>
      </c>
      <c r="AX7" s="94"/>
    </row>
    <row r="8" spans="1:50" x14ac:dyDescent="0.3">
      <c r="A8" s="7">
        <v>3</v>
      </c>
      <c r="B8" s="28" t="s">
        <v>62</v>
      </c>
      <c r="C8" s="24">
        <v>334</v>
      </c>
      <c r="D8" s="39">
        <v>0.999</v>
      </c>
      <c r="E8" s="39" t="s">
        <v>68</v>
      </c>
      <c r="F8" s="32">
        <v>41471</v>
      </c>
      <c r="G8" s="32">
        <v>41471</v>
      </c>
      <c r="H8" s="40" t="s">
        <v>63</v>
      </c>
      <c r="I8" s="110">
        <f t="shared" ref="I8" si="8">M8+P8+S8+V8+Y8+AB8+AE8+AH8+AK8+AN8+AQ8+AT8</f>
        <v>7992000</v>
      </c>
      <c r="J8" s="12">
        <f t="shared" ref="J8" si="9">N8+Q8+T8+W8+Z8+AC8+AF8+AI8+AL8+AO8+AR8+AU8</f>
        <v>1442095.9500000002</v>
      </c>
      <c r="K8" s="13">
        <f t="shared" si="2"/>
        <v>0.18044243618618622</v>
      </c>
      <c r="L8" s="14">
        <f t="shared" ref="L8" si="10">O8+R8+U8+X8+AA8+AD8+AG8+AJ8+AM8+AP8+AS8+AV8</f>
        <v>683746.81</v>
      </c>
      <c r="M8" s="15">
        <v>677056.6</v>
      </c>
      <c r="N8" s="16">
        <v>134287.41</v>
      </c>
      <c r="O8" s="17">
        <v>66854.87</v>
      </c>
      <c r="P8" s="108">
        <v>635099.80000000005</v>
      </c>
      <c r="Q8" s="16">
        <v>125965.69</v>
      </c>
      <c r="R8" s="97">
        <v>53842.55</v>
      </c>
      <c r="S8" s="15">
        <v>703917</v>
      </c>
      <c r="T8" s="16">
        <v>139614.9</v>
      </c>
      <c r="U8" s="17">
        <v>77819.45</v>
      </c>
      <c r="V8" s="108">
        <v>666008.80000000005</v>
      </c>
      <c r="W8" s="16">
        <v>132096.19</v>
      </c>
      <c r="X8" s="97">
        <v>88135.57</v>
      </c>
      <c r="Y8" s="15">
        <v>685407.8</v>
      </c>
      <c r="Z8" s="16">
        <v>135943.78</v>
      </c>
      <c r="AA8" s="17">
        <v>82587.45</v>
      </c>
      <c r="AB8" s="108">
        <v>676811.4</v>
      </c>
      <c r="AC8" s="16">
        <v>134238.76999999999</v>
      </c>
      <c r="AD8" s="97">
        <v>67429.210000000006</v>
      </c>
      <c r="AE8" s="15">
        <v>704057.4</v>
      </c>
      <c r="AF8" s="16">
        <v>125280.66</v>
      </c>
      <c r="AG8" s="17">
        <v>66222.759999999995</v>
      </c>
      <c r="AH8" s="108">
        <v>683194.6</v>
      </c>
      <c r="AI8" s="16">
        <v>108402.49</v>
      </c>
      <c r="AJ8" s="97">
        <v>38047.56</v>
      </c>
      <c r="AK8" s="15">
        <v>655816.4</v>
      </c>
      <c r="AL8" s="16">
        <v>104058.39</v>
      </c>
      <c r="AM8" s="17">
        <v>26770.41</v>
      </c>
      <c r="AN8" s="66">
        <v>681855.7</v>
      </c>
      <c r="AO8" s="65">
        <v>108190.04</v>
      </c>
      <c r="AP8" s="17">
        <v>48515.94</v>
      </c>
      <c r="AQ8" s="66">
        <v>680534.1</v>
      </c>
      <c r="AR8" s="65">
        <v>107980.35</v>
      </c>
      <c r="AS8" s="17">
        <v>36581.39</v>
      </c>
      <c r="AT8" s="66">
        <v>542240.4</v>
      </c>
      <c r="AU8" s="65">
        <v>86037.28</v>
      </c>
      <c r="AV8" s="17">
        <v>30939.65</v>
      </c>
      <c r="AX8" s="73"/>
    </row>
    <row r="9" spans="1:50" x14ac:dyDescent="0.3">
      <c r="A9" s="7"/>
      <c r="B9" s="28"/>
      <c r="C9" s="28"/>
      <c r="D9" s="39">
        <f>SUM(D4:D8)-D5-D6</f>
        <v>3.4969999999999999</v>
      </c>
      <c r="E9" s="39"/>
      <c r="F9" s="32"/>
      <c r="G9" s="32"/>
      <c r="H9" s="52" t="s">
        <v>45</v>
      </c>
      <c r="I9" s="100">
        <f>SUM(I4:I8)</f>
        <v>19781980.850000001</v>
      </c>
      <c r="J9" s="48">
        <f>SUM(J4:J8)</f>
        <v>3170535.6100000003</v>
      </c>
      <c r="K9" s="57">
        <f>J9/I9</f>
        <v>0.16027391968686494</v>
      </c>
      <c r="L9" s="101">
        <f t="shared" ref="L9:AV9" si="11">SUM(L4:L8)</f>
        <v>1303588.3700000001</v>
      </c>
      <c r="M9" s="100">
        <f t="shared" si="11"/>
        <v>1656981.85</v>
      </c>
      <c r="N9" s="48">
        <f t="shared" si="11"/>
        <v>287307.14</v>
      </c>
      <c r="O9" s="101">
        <f t="shared" si="11"/>
        <v>118624.95</v>
      </c>
      <c r="P9" s="48">
        <f t="shared" si="11"/>
        <v>1600345.6</v>
      </c>
      <c r="Q9" s="48">
        <f t="shared" si="11"/>
        <v>276803.21999999997</v>
      </c>
      <c r="R9" s="98">
        <f t="shared" si="11"/>
        <v>95007.28</v>
      </c>
      <c r="S9" s="100">
        <f t="shared" si="11"/>
        <v>1623973.1</v>
      </c>
      <c r="T9" s="48">
        <f t="shared" si="11"/>
        <v>282947.03999999998</v>
      </c>
      <c r="U9" s="101">
        <f t="shared" si="11"/>
        <v>142590.63</v>
      </c>
      <c r="V9" s="48">
        <f t="shared" si="11"/>
        <v>1579623.85</v>
      </c>
      <c r="W9" s="48">
        <f t="shared" si="11"/>
        <v>274309.51</v>
      </c>
      <c r="X9" s="98">
        <f t="shared" si="11"/>
        <v>170346.40000000002</v>
      </c>
      <c r="Y9" s="100">
        <f t="shared" si="11"/>
        <v>1710739.25</v>
      </c>
      <c r="Z9" s="48">
        <f t="shared" si="11"/>
        <v>295546.87</v>
      </c>
      <c r="AA9" s="101">
        <f t="shared" si="11"/>
        <v>162440.21</v>
      </c>
      <c r="AB9" s="48">
        <f t="shared" si="11"/>
        <v>1634866.0499999998</v>
      </c>
      <c r="AC9" s="48">
        <f t="shared" si="11"/>
        <v>283369.56</v>
      </c>
      <c r="AD9" s="98">
        <f t="shared" si="11"/>
        <v>121659.85</v>
      </c>
      <c r="AE9" s="100">
        <f t="shared" si="11"/>
        <v>1730174.85</v>
      </c>
      <c r="AF9" s="48">
        <f t="shared" si="11"/>
        <v>285006.09999999998</v>
      </c>
      <c r="AG9" s="101">
        <f t="shared" si="11"/>
        <v>140199.64000000001</v>
      </c>
      <c r="AH9" s="48">
        <f t="shared" si="11"/>
        <v>1709957.0499999998</v>
      </c>
      <c r="AI9" s="48">
        <f t="shared" si="11"/>
        <v>268228.33</v>
      </c>
      <c r="AJ9" s="98">
        <f t="shared" si="11"/>
        <v>92635.17</v>
      </c>
      <c r="AK9" s="100">
        <f t="shared" si="11"/>
        <v>1582856.3</v>
      </c>
      <c r="AL9" s="48">
        <f t="shared" si="11"/>
        <v>248361.41999999998</v>
      </c>
      <c r="AM9" s="101">
        <f t="shared" si="11"/>
        <v>61408.58</v>
      </c>
      <c r="AN9" s="100">
        <f t="shared" si="11"/>
        <v>1718254.9</v>
      </c>
      <c r="AO9" s="48">
        <f t="shared" si="11"/>
        <v>269515.94</v>
      </c>
      <c r="AP9" s="101">
        <f t="shared" si="11"/>
        <v>119542.77</v>
      </c>
      <c r="AQ9" s="100">
        <f t="shared" si="11"/>
        <v>1675758.6</v>
      </c>
      <c r="AR9" s="48">
        <f t="shared" si="11"/>
        <v>262897</v>
      </c>
      <c r="AS9" s="101">
        <f t="shared" si="11"/>
        <v>86886.59</v>
      </c>
      <c r="AT9" s="100">
        <f t="shared" si="11"/>
        <v>1558449.4500000002</v>
      </c>
      <c r="AU9" s="48">
        <f t="shared" si="11"/>
        <v>136243.48000000001</v>
      </c>
      <c r="AV9" s="101">
        <f t="shared" si="11"/>
        <v>-7753.6999999999898</v>
      </c>
      <c r="AX9" s="94"/>
    </row>
    <row r="10" spans="1:50" x14ac:dyDescent="0.3">
      <c r="A10" s="7"/>
      <c r="B10" s="28"/>
      <c r="C10" s="28"/>
      <c r="D10" s="39"/>
      <c r="E10" s="39"/>
      <c r="F10" s="32"/>
      <c r="G10" s="32"/>
      <c r="H10" s="40"/>
      <c r="I10" s="111"/>
      <c r="J10" s="49"/>
      <c r="K10" s="50"/>
      <c r="L10" s="51"/>
      <c r="M10" s="15"/>
      <c r="N10" s="16"/>
      <c r="O10" s="17"/>
      <c r="P10" s="108"/>
      <c r="Q10" s="16"/>
      <c r="R10" s="97"/>
      <c r="S10" s="15"/>
      <c r="T10" s="16"/>
      <c r="U10" s="17"/>
      <c r="V10" s="108"/>
      <c r="W10" s="16"/>
      <c r="X10" s="97"/>
      <c r="Y10" s="15"/>
      <c r="Z10" s="16"/>
      <c r="AA10" s="17"/>
      <c r="AB10" s="108"/>
      <c r="AC10" s="16"/>
      <c r="AD10" s="97"/>
      <c r="AE10" s="15"/>
      <c r="AF10" s="16"/>
      <c r="AG10" s="17"/>
      <c r="AH10" s="108"/>
      <c r="AI10" s="16"/>
      <c r="AJ10" s="97"/>
      <c r="AK10" s="15"/>
      <c r="AL10" s="16"/>
      <c r="AM10" s="17"/>
      <c r="AN10" s="15"/>
      <c r="AO10" s="16"/>
      <c r="AP10" s="17"/>
      <c r="AQ10" s="15"/>
      <c r="AR10" s="16"/>
      <c r="AS10" s="17"/>
      <c r="AT10" s="15"/>
      <c r="AU10" s="16"/>
      <c r="AV10" s="17"/>
      <c r="AW10" s="72"/>
      <c r="AX10" s="94"/>
    </row>
    <row r="11" spans="1:50" x14ac:dyDescent="0.3">
      <c r="A11" s="7">
        <v>1</v>
      </c>
      <c r="B11" s="28" t="s">
        <v>75</v>
      </c>
      <c r="C11" s="24">
        <v>68</v>
      </c>
      <c r="D11" s="39">
        <v>0.999</v>
      </c>
      <c r="E11" s="39" t="s">
        <v>68</v>
      </c>
      <c r="F11" s="32">
        <v>40987</v>
      </c>
      <c r="G11" s="32">
        <v>40987</v>
      </c>
      <c r="H11" s="40" t="s">
        <v>27</v>
      </c>
      <c r="I11" s="110">
        <f t="shared" ref="I11:I15" si="12">M11+P11+S11+V11+Y11+AB11+AE11+AH11+AK11+AN11+AQ11+AT11</f>
        <v>3428832.3000000003</v>
      </c>
      <c r="J11" s="12">
        <f t="shared" ref="J11:J15" si="13">N11+Q11+T11+W11+Z11+AC11+AF11+AI11+AL11+AO11+AR11+AU11</f>
        <v>432787.22</v>
      </c>
      <c r="K11" s="13">
        <f t="shared" ref="K11:K16" si="14">J11/I11</f>
        <v>0.12622000206892589</v>
      </c>
      <c r="L11" s="14">
        <f t="shared" ref="L11:L15" si="15">O11+R11+U11+X11+AA11+AD11+AG11+AJ11+AM11+AP11+AS11+AV11</f>
        <v>101768.59</v>
      </c>
      <c r="M11" s="15">
        <v>553328.5</v>
      </c>
      <c r="N11" s="16">
        <v>69841.119999999995</v>
      </c>
      <c r="O11" s="17">
        <v>14571.1</v>
      </c>
      <c r="P11" s="108">
        <v>502269.5</v>
      </c>
      <c r="Q11" s="16">
        <v>63396.46</v>
      </c>
      <c r="R11" s="97">
        <v>6421.39</v>
      </c>
      <c r="S11" s="15">
        <v>502130.70000000007</v>
      </c>
      <c r="T11" s="16">
        <v>63378.94</v>
      </c>
      <c r="U11" s="17">
        <v>17917.13</v>
      </c>
      <c r="V11" s="108">
        <v>247059.39999999988</v>
      </c>
      <c r="W11" s="16">
        <v>31183.84</v>
      </c>
      <c r="X11" s="97">
        <v>13615.67</v>
      </c>
      <c r="Y11" s="15">
        <v>61450.400000000001</v>
      </c>
      <c r="Z11" s="16">
        <v>7756.27</v>
      </c>
      <c r="AA11" s="17">
        <v>2820.74</v>
      </c>
      <c r="AB11" s="108">
        <v>0</v>
      </c>
      <c r="AC11" s="16">
        <v>0</v>
      </c>
      <c r="AD11" s="97">
        <v>0</v>
      </c>
      <c r="AE11" s="15">
        <v>0</v>
      </c>
      <c r="AF11" s="16">
        <v>0</v>
      </c>
      <c r="AG11" s="17">
        <v>0</v>
      </c>
      <c r="AH11" s="108">
        <v>0</v>
      </c>
      <c r="AI11" s="16">
        <v>0</v>
      </c>
      <c r="AJ11" s="97">
        <v>0</v>
      </c>
      <c r="AK11" s="15">
        <v>63283</v>
      </c>
      <c r="AL11" s="16">
        <v>7987.58</v>
      </c>
      <c r="AM11" s="17">
        <v>381.27</v>
      </c>
      <c r="AN11" s="66">
        <v>413573.7</v>
      </c>
      <c r="AO11" s="65">
        <v>52201.27</v>
      </c>
      <c r="AP11" s="17">
        <v>12479.14</v>
      </c>
      <c r="AQ11" s="66">
        <v>488880.6</v>
      </c>
      <c r="AR11" s="65">
        <v>61706.51</v>
      </c>
      <c r="AS11" s="17">
        <v>11156.55</v>
      </c>
      <c r="AT11" s="66">
        <v>596856.5</v>
      </c>
      <c r="AU11" s="65">
        <v>75335.23</v>
      </c>
      <c r="AV11" s="17">
        <v>22405.599999999999</v>
      </c>
      <c r="AX11" s="94"/>
    </row>
    <row r="12" spans="1:50" x14ac:dyDescent="0.3">
      <c r="A12" s="115"/>
      <c r="B12" s="116" t="s">
        <v>53</v>
      </c>
      <c r="C12" s="117">
        <v>418</v>
      </c>
      <c r="D12" s="118">
        <v>1.4</v>
      </c>
      <c r="E12" s="118" t="s">
        <v>69</v>
      </c>
      <c r="F12" s="119">
        <v>42496</v>
      </c>
      <c r="G12" s="119">
        <v>42496</v>
      </c>
      <c r="H12" s="120" t="s">
        <v>64</v>
      </c>
      <c r="I12" s="110">
        <f t="shared" si="12"/>
        <v>0</v>
      </c>
      <c r="J12" s="12">
        <f t="shared" si="13"/>
        <v>0</v>
      </c>
      <c r="K12" s="13" t="e">
        <f t="shared" ref="K12" si="16">J12/I12</f>
        <v>#DIV/0!</v>
      </c>
      <c r="L12" s="14">
        <f t="shared" si="15"/>
        <v>0</v>
      </c>
      <c r="M12" s="15">
        <v>0</v>
      </c>
      <c r="N12" s="16">
        <v>0</v>
      </c>
      <c r="O12" s="17">
        <v>0</v>
      </c>
      <c r="P12" s="108">
        <v>0</v>
      </c>
      <c r="Q12" s="16">
        <v>0</v>
      </c>
      <c r="R12" s="97">
        <v>0</v>
      </c>
      <c r="S12" s="15">
        <v>0</v>
      </c>
      <c r="T12" s="16">
        <v>0</v>
      </c>
      <c r="U12" s="17">
        <v>0</v>
      </c>
      <c r="V12" s="108">
        <v>0</v>
      </c>
      <c r="W12" s="16">
        <v>0</v>
      </c>
      <c r="X12" s="97">
        <v>0</v>
      </c>
      <c r="Y12" s="15">
        <v>0</v>
      </c>
      <c r="Z12" s="16">
        <v>0</v>
      </c>
      <c r="AA12" s="17">
        <v>0</v>
      </c>
      <c r="AB12" s="108">
        <v>0</v>
      </c>
      <c r="AC12" s="16">
        <v>0</v>
      </c>
      <c r="AD12" s="97">
        <v>0</v>
      </c>
      <c r="AE12" s="15">
        <v>0</v>
      </c>
      <c r="AF12" s="16">
        <v>0</v>
      </c>
      <c r="AG12" s="17">
        <v>0</v>
      </c>
      <c r="AH12" s="108">
        <v>0</v>
      </c>
      <c r="AI12" s="16">
        <v>0</v>
      </c>
      <c r="AJ12" s="97">
        <v>0</v>
      </c>
      <c r="AK12" s="15">
        <v>0</v>
      </c>
      <c r="AL12" s="16">
        <v>0</v>
      </c>
      <c r="AM12" s="17">
        <v>0</v>
      </c>
      <c r="AN12" s="15">
        <v>0</v>
      </c>
      <c r="AO12" s="16">
        <v>0</v>
      </c>
      <c r="AP12" s="17">
        <v>0</v>
      </c>
      <c r="AQ12" s="15">
        <v>0</v>
      </c>
      <c r="AR12" s="16">
        <v>0</v>
      </c>
      <c r="AS12" s="17">
        <v>0</v>
      </c>
      <c r="AT12" s="66"/>
      <c r="AU12" s="65"/>
      <c r="AV12" s="17"/>
      <c r="AX12" s="94"/>
    </row>
    <row r="13" spans="1:50" x14ac:dyDescent="0.3">
      <c r="A13" s="115">
        <v>2</v>
      </c>
      <c r="B13" s="116" t="s">
        <v>72</v>
      </c>
      <c r="C13" s="117">
        <v>434</v>
      </c>
      <c r="D13" s="118">
        <v>3.98</v>
      </c>
      <c r="E13" s="118" t="s">
        <v>69</v>
      </c>
      <c r="F13" s="119">
        <v>42992</v>
      </c>
      <c r="G13" s="119">
        <v>43005</v>
      </c>
      <c r="H13" s="120" t="s">
        <v>56</v>
      </c>
      <c r="I13" s="110">
        <f t="shared" si="12"/>
        <v>26271137.169999998</v>
      </c>
      <c r="J13" s="12">
        <f t="shared" si="13"/>
        <v>3771747.1600000006</v>
      </c>
      <c r="K13" s="13">
        <f t="shared" ref="K13" si="17">J13/I13</f>
        <v>0.14356999986689198</v>
      </c>
      <c r="L13" s="14">
        <f t="shared" si="15"/>
        <v>1356890.31</v>
      </c>
      <c r="M13" s="15">
        <v>2441036.85</v>
      </c>
      <c r="N13" s="16">
        <v>350459.66</v>
      </c>
      <c r="O13" s="17">
        <v>106613.68</v>
      </c>
      <c r="P13" s="108">
        <v>1544444.59</v>
      </c>
      <c r="Q13" s="16">
        <v>221735.91</v>
      </c>
      <c r="R13" s="97">
        <v>48268.05</v>
      </c>
      <c r="S13" s="15">
        <v>2214023.67</v>
      </c>
      <c r="T13" s="16">
        <v>317867.38</v>
      </c>
      <c r="U13" s="17">
        <v>124592.77</v>
      </c>
      <c r="V13" s="108">
        <v>2430727.6500000018</v>
      </c>
      <c r="W13" s="16">
        <v>348979.57</v>
      </c>
      <c r="X13" s="97">
        <v>190023.1</v>
      </c>
      <c r="Y13" s="15">
        <v>2280494.0699999998</v>
      </c>
      <c r="Z13" s="16">
        <v>327410.53000000003</v>
      </c>
      <c r="AA13" s="17">
        <v>152814.35999999999</v>
      </c>
      <c r="AB13" s="108">
        <v>1915391.16</v>
      </c>
      <c r="AC13" s="16">
        <v>274992.71000000002</v>
      </c>
      <c r="AD13" s="97">
        <v>78036.58</v>
      </c>
      <c r="AE13" s="15">
        <v>2516231.9300000002</v>
      </c>
      <c r="AF13" s="16">
        <v>361255.42</v>
      </c>
      <c r="AG13" s="17">
        <v>149110.59</v>
      </c>
      <c r="AH13" s="108">
        <v>2328689.38</v>
      </c>
      <c r="AI13" s="16">
        <v>334329.93</v>
      </c>
      <c r="AJ13" s="97">
        <v>89559.27</v>
      </c>
      <c r="AK13" s="15">
        <v>1245906</v>
      </c>
      <c r="AL13" s="16">
        <v>178874.72</v>
      </c>
      <c r="AM13" s="17">
        <v>46464.83</v>
      </c>
      <c r="AN13" s="66">
        <v>2407810.91</v>
      </c>
      <c r="AO13" s="65">
        <v>345689.41</v>
      </c>
      <c r="AP13" s="17">
        <v>140651.85999999999</v>
      </c>
      <c r="AQ13" s="66">
        <v>2426860.7599999998</v>
      </c>
      <c r="AR13" s="65">
        <v>348424.4</v>
      </c>
      <c r="AS13" s="17">
        <v>91223.83</v>
      </c>
      <c r="AT13" s="66">
        <v>2519520.2000000002</v>
      </c>
      <c r="AU13" s="65">
        <v>361727.52</v>
      </c>
      <c r="AV13" s="17">
        <v>139531.39000000001</v>
      </c>
      <c r="AX13" s="94"/>
    </row>
    <row r="14" spans="1:50" x14ac:dyDescent="0.3">
      <c r="A14" s="115"/>
      <c r="B14" s="116" t="s">
        <v>73</v>
      </c>
      <c r="C14" s="117">
        <v>12</v>
      </c>
      <c r="D14" s="118">
        <v>0.71</v>
      </c>
      <c r="E14" s="118" t="s">
        <v>69</v>
      </c>
      <c r="F14" s="119">
        <v>41361</v>
      </c>
      <c r="G14" s="119">
        <v>41361</v>
      </c>
      <c r="H14" s="120" t="s">
        <v>74</v>
      </c>
      <c r="I14" s="110">
        <f t="shared" ref="I14" si="18">M14+P14+S14+V14+Y14+AB14+AE14+AH14+AK14+AN14+AQ14+AT14</f>
        <v>0</v>
      </c>
      <c r="J14" s="12">
        <f t="shared" ref="J14" si="19">N14+Q14+T14+W14+Z14+AC14+AF14+AI14+AL14+AO14+AR14+AU14</f>
        <v>-37836.769999999997</v>
      </c>
      <c r="K14" s="13" t="e">
        <f t="shared" ref="K14" si="20">J14/I14</f>
        <v>#DIV/0!</v>
      </c>
      <c r="L14" s="14">
        <f t="shared" ref="L14" si="21">O14+R14+U14+X14+AA14+AD14+AG14+AJ14+AM14+AP14+AS14+AV14</f>
        <v>-37836.769999999997</v>
      </c>
      <c r="M14" s="15">
        <v>0</v>
      </c>
      <c r="N14" s="16">
        <v>-9429.51</v>
      </c>
      <c r="O14" s="17">
        <v>-9429.51</v>
      </c>
      <c r="P14" s="108">
        <v>0</v>
      </c>
      <c r="Q14" s="16">
        <v>-9429.51</v>
      </c>
      <c r="R14" s="97">
        <v>-9429.51</v>
      </c>
      <c r="S14" s="15">
        <v>0</v>
      </c>
      <c r="T14" s="16">
        <v>-9429.51</v>
      </c>
      <c r="U14" s="17">
        <v>-9429.51</v>
      </c>
      <c r="V14" s="108">
        <v>0</v>
      </c>
      <c r="W14" s="16">
        <v>-9548.24</v>
      </c>
      <c r="X14" s="97">
        <v>-9548.24</v>
      </c>
      <c r="Y14" s="15">
        <v>0</v>
      </c>
      <c r="Z14" s="16">
        <v>0</v>
      </c>
      <c r="AA14" s="17">
        <v>0</v>
      </c>
      <c r="AB14" s="108">
        <v>0</v>
      </c>
      <c r="AC14" s="16">
        <v>0</v>
      </c>
      <c r="AD14" s="97">
        <v>0</v>
      </c>
      <c r="AE14" s="15">
        <v>0</v>
      </c>
      <c r="AF14" s="16">
        <v>0</v>
      </c>
      <c r="AG14" s="17">
        <v>0</v>
      </c>
      <c r="AH14" s="108">
        <v>0</v>
      </c>
      <c r="AI14" s="16">
        <v>0</v>
      </c>
      <c r="AJ14" s="97">
        <v>0</v>
      </c>
      <c r="AK14" s="15">
        <v>0</v>
      </c>
      <c r="AL14" s="16">
        <v>0</v>
      </c>
      <c r="AM14" s="17">
        <v>0</v>
      </c>
      <c r="AN14" s="15">
        <v>0</v>
      </c>
      <c r="AO14" s="16">
        <v>0</v>
      </c>
      <c r="AP14" s="17">
        <v>0</v>
      </c>
      <c r="AQ14" s="15">
        <v>0</v>
      </c>
      <c r="AR14" s="16">
        <v>0</v>
      </c>
      <c r="AS14" s="17">
        <v>0</v>
      </c>
      <c r="AT14" s="15">
        <v>0</v>
      </c>
      <c r="AU14" s="16">
        <v>0</v>
      </c>
      <c r="AV14" s="17">
        <v>0</v>
      </c>
      <c r="AX14" s="94"/>
    </row>
    <row r="15" spans="1:50" x14ac:dyDescent="0.3">
      <c r="A15" s="115"/>
      <c r="B15" s="116" t="s">
        <v>50</v>
      </c>
      <c r="C15" s="117">
        <v>415</v>
      </c>
      <c r="D15" s="118">
        <v>0.4</v>
      </c>
      <c r="E15" s="118" t="s">
        <v>69</v>
      </c>
      <c r="F15" s="119">
        <v>42298</v>
      </c>
      <c r="G15" s="119">
        <v>42298</v>
      </c>
      <c r="H15" s="120" t="s">
        <v>51</v>
      </c>
      <c r="I15" s="110">
        <f t="shared" si="12"/>
        <v>0</v>
      </c>
      <c r="J15" s="12">
        <f t="shared" si="13"/>
        <v>-5428.64</v>
      </c>
      <c r="K15" s="13" t="e">
        <f t="shared" ref="K15" si="22">J15/I15</f>
        <v>#DIV/0!</v>
      </c>
      <c r="L15" s="14">
        <f t="shared" si="15"/>
        <v>-5428.64</v>
      </c>
      <c r="M15" s="15">
        <v>0</v>
      </c>
      <c r="N15" s="16">
        <v>-5428.64</v>
      </c>
      <c r="O15" s="17">
        <v>-5428.64</v>
      </c>
      <c r="P15" s="108">
        <v>0</v>
      </c>
      <c r="Q15" s="16">
        <v>0</v>
      </c>
      <c r="R15" s="97">
        <v>0</v>
      </c>
      <c r="S15" s="15">
        <v>0</v>
      </c>
      <c r="T15" s="16">
        <v>0</v>
      </c>
      <c r="U15" s="17">
        <v>0</v>
      </c>
      <c r="V15" s="108">
        <v>0</v>
      </c>
      <c r="W15" s="16">
        <v>0</v>
      </c>
      <c r="X15" s="97">
        <v>0</v>
      </c>
      <c r="Y15" s="15">
        <v>0</v>
      </c>
      <c r="Z15" s="16">
        <v>0</v>
      </c>
      <c r="AA15" s="17">
        <v>0</v>
      </c>
      <c r="AB15" s="108">
        <v>0</v>
      </c>
      <c r="AC15" s="16">
        <v>0</v>
      </c>
      <c r="AD15" s="97">
        <v>0</v>
      </c>
      <c r="AE15" s="15">
        <v>0</v>
      </c>
      <c r="AF15" s="16">
        <v>0</v>
      </c>
      <c r="AG15" s="17">
        <v>0</v>
      </c>
      <c r="AH15" s="108">
        <v>0</v>
      </c>
      <c r="AI15" s="16">
        <v>0</v>
      </c>
      <c r="AJ15" s="97">
        <v>0</v>
      </c>
      <c r="AK15" s="15">
        <v>0</v>
      </c>
      <c r="AL15" s="16">
        <v>0</v>
      </c>
      <c r="AM15" s="17">
        <v>0</v>
      </c>
      <c r="AN15" s="15">
        <v>0</v>
      </c>
      <c r="AO15" s="16">
        <v>0</v>
      </c>
      <c r="AP15" s="17">
        <v>0</v>
      </c>
      <c r="AQ15" s="15">
        <v>0</v>
      </c>
      <c r="AR15" s="16">
        <v>0</v>
      </c>
      <c r="AS15" s="17">
        <v>0</v>
      </c>
      <c r="AT15" s="15">
        <v>0</v>
      </c>
      <c r="AU15" s="16">
        <v>0</v>
      </c>
      <c r="AV15" s="17">
        <v>0</v>
      </c>
      <c r="AX15" s="94"/>
    </row>
    <row r="16" spans="1:50" x14ac:dyDescent="0.3">
      <c r="A16" s="7"/>
      <c r="B16" s="28"/>
      <c r="C16" s="28"/>
      <c r="D16" s="39">
        <f>SUM(D11:D15)-D12-D14-D15</f>
        <v>4.9790000000000001</v>
      </c>
      <c r="E16" s="39"/>
      <c r="F16" s="32"/>
      <c r="G16" s="32"/>
      <c r="H16" s="52" t="s">
        <v>46</v>
      </c>
      <c r="I16" s="100">
        <f>SUM(I11:I15)</f>
        <v>29699969.469999999</v>
      </c>
      <c r="J16" s="48">
        <f>SUM(J11:J15)</f>
        <v>4161268.9700000007</v>
      </c>
      <c r="K16" s="57">
        <f t="shared" si="14"/>
        <v>0.14011021035571458</v>
      </c>
      <c r="L16" s="101">
        <f t="shared" ref="L16:AV16" si="23">SUM(L11:L15)</f>
        <v>1415393.4900000002</v>
      </c>
      <c r="M16" s="100">
        <f t="shared" si="23"/>
        <v>2994365.35</v>
      </c>
      <c r="N16" s="48">
        <f t="shared" si="23"/>
        <v>405442.62999999995</v>
      </c>
      <c r="O16" s="101">
        <f t="shared" si="23"/>
        <v>106326.63</v>
      </c>
      <c r="P16" s="48">
        <f t="shared" si="23"/>
        <v>2046714.09</v>
      </c>
      <c r="Q16" s="48">
        <f t="shared" si="23"/>
        <v>275702.86</v>
      </c>
      <c r="R16" s="98">
        <f t="shared" si="23"/>
        <v>45259.93</v>
      </c>
      <c r="S16" s="100">
        <f t="shared" si="23"/>
        <v>2716154.37</v>
      </c>
      <c r="T16" s="48">
        <f t="shared" si="23"/>
        <v>371816.81</v>
      </c>
      <c r="U16" s="101">
        <f t="shared" si="23"/>
        <v>133080.38999999998</v>
      </c>
      <c r="V16" s="48">
        <f t="shared" si="23"/>
        <v>2677787.0500000017</v>
      </c>
      <c r="W16" s="48">
        <f t="shared" si="23"/>
        <v>370615.17000000004</v>
      </c>
      <c r="X16" s="98">
        <f t="shared" si="23"/>
        <v>194090.53000000003</v>
      </c>
      <c r="Y16" s="100">
        <f t="shared" si="23"/>
        <v>2341944.4699999997</v>
      </c>
      <c r="Z16" s="48">
        <f t="shared" si="23"/>
        <v>335166.80000000005</v>
      </c>
      <c r="AA16" s="101">
        <f t="shared" si="23"/>
        <v>155635.09999999998</v>
      </c>
      <c r="AB16" s="48">
        <f t="shared" si="23"/>
        <v>1915391.16</v>
      </c>
      <c r="AC16" s="48">
        <f t="shared" si="23"/>
        <v>274992.71000000002</v>
      </c>
      <c r="AD16" s="98">
        <f t="shared" si="23"/>
        <v>78036.58</v>
      </c>
      <c r="AE16" s="100">
        <f t="shared" si="23"/>
        <v>2516231.9300000002</v>
      </c>
      <c r="AF16" s="48">
        <f t="shared" si="23"/>
        <v>361255.42</v>
      </c>
      <c r="AG16" s="101">
        <f t="shared" si="23"/>
        <v>149110.59</v>
      </c>
      <c r="AH16" s="48">
        <f t="shared" si="23"/>
        <v>2328689.38</v>
      </c>
      <c r="AI16" s="48">
        <f t="shared" si="23"/>
        <v>334329.93</v>
      </c>
      <c r="AJ16" s="98">
        <f t="shared" si="23"/>
        <v>89559.27</v>
      </c>
      <c r="AK16" s="100">
        <f t="shared" si="23"/>
        <v>1309189</v>
      </c>
      <c r="AL16" s="48">
        <f t="shared" si="23"/>
        <v>186862.3</v>
      </c>
      <c r="AM16" s="101">
        <f t="shared" si="23"/>
        <v>46846.1</v>
      </c>
      <c r="AN16" s="100">
        <f t="shared" si="23"/>
        <v>2821384.6100000003</v>
      </c>
      <c r="AO16" s="48">
        <f t="shared" si="23"/>
        <v>397890.68</v>
      </c>
      <c r="AP16" s="101">
        <f t="shared" si="23"/>
        <v>153131</v>
      </c>
      <c r="AQ16" s="100">
        <f t="shared" si="23"/>
        <v>2915741.36</v>
      </c>
      <c r="AR16" s="48">
        <f t="shared" si="23"/>
        <v>410130.91000000003</v>
      </c>
      <c r="AS16" s="101">
        <f t="shared" si="23"/>
        <v>102380.38</v>
      </c>
      <c r="AT16" s="100">
        <f t="shared" si="23"/>
        <v>3116376.7</v>
      </c>
      <c r="AU16" s="48">
        <f t="shared" si="23"/>
        <v>437062.75</v>
      </c>
      <c r="AV16" s="101">
        <f t="shared" si="23"/>
        <v>161936.99000000002</v>
      </c>
      <c r="AX16" s="94"/>
    </row>
    <row r="17" spans="1:50" x14ac:dyDescent="0.3">
      <c r="A17" s="7"/>
      <c r="B17" s="28"/>
      <c r="C17" s="28"/>
      <c r="D17" s="39"/>
      <c r="E17" s="39"/>
      <c r="F17" s="32"/>
      <c r="G17" s="32"/>
      <c r="H17" s="40"/>
      <c r="I17" s="111"/>
      <c r="J17" s="49"/>
      <c r="K17" s="50"/>
      <c r="L17" s="51"/>
      <c r="M17" s="15"/>
      <c r="N17" s="16"/>
      <c r="O17" s="17"/>
      <c r="P17" s="108"/>
      <c r="Q17" s="16"/>
      <c r="R17" s="97"/>
      <c r="S17" s="15"/>
      <c r="T17" s="16"/>
      <c r="U17" s="17"/>
      <c r="V17" s="108"/>
      <c r="W17" s="16"/>
      <c r="X17" s="97"/>
      <c r="Y17" s="15"/>
      <c r="Z17" s="16"/>
      <c r="AA17" s="17"/>
      <c r="AB17" s="108"/>
      <c r="AC17" s="16"/>
      <c r="AD17" s="97"/>
      <c r="AE17" s="15"/>
      <c r="AF17" s="16"/>
      <c r="AG17" s="17"/>
      <c r="AH17" s="108"/>
      <c r="AI17" s="16"/>
      <c r="AJ17" s="97"/>
      <c r="AK17" s="15"/>
      <c r="AL17" s="75"/>
      <c r="AM17" s="17"/>
      <c r="AN17" s="15"/>
      <c r="AO17" s="16"/>
      <c r="AP17" s="17"/>
      <c r="AQ17" s="15"/>
      <c r="AR17" s="16"/>
      <c r="AS17" s="17"/>
      <c r="AT17" s="15"/>
      <c r="AU17" s="16"/>
      <c r="AV17" s="17"/>
      <c r="AW17" s="71"/>
      <c r="AX17" s="94"/>
    </row>
    <row r="18" spans="1:50" x14ac:dyDescent="0.3">
      <c r="A18" s="115">
        <v>1</v>
      </c>
      <c r="B18" s="122" t="s">
        <v>14</v>
      </c>
      <c r="C18" s="123">
        <v>145</v>
      </c>
      <c r="D18" s="118">
        <v>7.4999999999999997E-2</v>
      </c>
      <c r="E18" s="118" t="s">
        <v>68</v>
      </c>
      <c r="F18" s="119">
        <v>37026</v>
      </c>
      <c r="G18" s="119">
        <v>39934</v>
      </c>
      <c r="H18" s="120" t="s">
        <v>28</v>
      </c>
      <c r="I18" s="110">
        <f t="shared" ref="I18:I21" si="24">M18+P18+S18+V18+Y18+AB18+AE18+AH18+AK18+AN18+AQ18+AT18</f>
        <v>40653.230000000003</v>
      </c>
      <c r="J18" s="12">
        <f t="shared" ref="J18:J21" si="25">N18+Q18+T18+W18+Z18+AC18+AF18+AI18+AL18+AO18+AR18+AU18</f>
        <v>6412.24</v>
      </c>
      <c r="K18" s="13">
        <f t="shared" ref="K18:K25" si="26">J18/I18</f>
        <v>0.15773014837935384</v>
      </c>
      <c r="L18" s="14">
        <f t="shared" ref="L18:L21" si="27">O18+R18+U18+X18+AA18+AD18+AG18+AJ18+AM18+AP18+AS18+AV18</f>
        <v>2090.04</v>
      </c>
      <c r="M18" s="15">
        <v>28715.95</v>
      </c>
      <c r="N18" s="16">
        <v>4529.37</v>
      </c>
      <c r="O18" s="17">
        <v>1681.61</v>
      </c>
      <c r="P18" s="108">
        <v>11937.28</v>
      </c>
      <c r="Q18" s="16">
        <v>1882.87</v>
      </c>
      <c r="R18" s="97">
        <v>408.43</v>
      </c>
      <c r="S18" s="15">
        <v>0</v>
      </c>
      <c r="T18" s="16">
        <v>0</v>
      </c>
      <c r="U18" s="17">
        <v>0</v>
      </c>
      <c r="V18" s="108">
        <v>0</v>
      </c>
      <c r="W18" s="16">
        <v>0</v>
      </c>
      <c r="X18" s="97">
        <v>0</v>
      </c>
      <c r="Y18" s="15">
        <v>0</v>
      </c>
      <c r="Z18" s="16">
        <v>0</v>
      </c>
      <c r="AA18" s="17">
        <v>0</v>
      </c>
      <c r="AB18" s="108">
        <v>0</v>
      </c>
      <c r="AC18" s="16">
        <v>0</v>
      </c>
      <c r="AD18" s="97">
        <v>0</v>
      </c>
      <c r="AE18" s="15">
        <v>0</v>
      </c>
      <c r="AF18" s="16">
        <v>0</v>
      </c>
      <c r="AG18" s="17">
        <v>0</v>
      </c>
      <c r="AH18" s="108">
        <v>0</v>
      </c>
      <c r="AI18" s="16">
        <v>0</v>
      </c>
      <c r="AJ18" s="97">
        <v>0</v>
      </c>
      <c r="AK18" s="15">
        <v>0</v>
      </c>
      <c r="AL18" s="16">
        <v>0</v>
      </c>
      <c r="AM18" s="17">
        <v>0</v>
      </c>
      <c r="AN18" s="15">
        <v>0</v>
      </c>
      <c r="AO18" s="16">
        <v>0</v>
      </c>
      <c r="AP18" s="17">
        <v>0</v>
      </c>
      <c r="AQ18" s="15">
        <v>0</v>
      </c>
      <c r="AR18" s="16">
        <v>0</v>
      </c>
      <c r="AS18" s="17">
        <v>0</v>
      </c>
      <c r="AT18" s="15">
        <v>0</v>
      </c>
      <c r="AU18" s="16">
        <v>0</v>
      </c>
      <c r="AV18" s="17">
        <v>0</v>
      </c>
      <c r="AX18" s="94"/>
    </row>
    <row r="19" spans="1:50" x14ac:dyDescent="0.3">
      <c r="A19" s="115"/>
      <c r="B19" s="122" t="s">
        <v>41</v>
      </c>
      <c r="C19" s="123">
        <v>147</v>
      </c>
      <c r="D19" s="118">
        <v>0.19</v>
      </c>
      <c r="E19" s="118" t="s">
        <v>68</v>
      </c>
      <c r="F19" s="119">
        <v>41064</v>
      </c>
      <c r="G19" s="119">
        <v>41064</v>
      </c>
      <c r="H19" s="120" t="s">
        <v>29</v>
      </c>
      <c r="I19" s="110">
        <f t="shared" si="24"/>
        <v>0</v>
      </c>
      <c r="J19" s="12">
        <f t="shared" si="25"/>
        <v>-1515.57</v>
      </c>
      <c r="K19" s="13" t="e">
        <f t="shared" si="26"/>
        <v>#DIV/0!</v>
      </c>
      <c r="L19" s="14">
        <f t="shared" si="27"/>
        <v>-1515.57</v>
      </c>
      <c r="M19" s="15">
        <v>0</v>
      </c>
      <c r="N19" s="16">
        <v>-1515.57</v>
      </c>
      <c r="O19" s="17">
        <v>-1515.57</v>
      </c>
      <c r="P19" s="108">
        <v>0</v>
      </c>
      <c r="Q19" s="16">
        <v>0</v>
      </c>
      <c r="R19" s="97">
        <v>0</v>
      </c>
      <c r="S19" s="15">
        <v>0</v>
      </c>
      <c r="T19" s="16">
        <v>0</v>
      </c>
      <c r="U19" s="17">
        <v>0</v>
      </c>
      <c r="V19" s="108">
        <v>0</v>
      </c>
      <c r="W19" s="16">
        <v>0</v>
      </c>
      <c r="X19" s="97">
        <v>0</v>
      </c>
      <c r="Y19" s="15">
        <v>0</v>
      </c>
      <c r="Z19" s="16">
        <v>0</v>
      </c>
      <c r="AA19" s="17">
        <v>0</v>
      </c>
      <c r="AB19" s="108">
        <v>0</v>
      </c>
      <c r="AC19" s="16">
        <v>0</v>
      </c>
      <c r="AD19" s="97">
        <v>0</v>
      </c>
      <c r="AE19" s="15">
        <v>0</v>
      </c>
      <c r="AF19" s="16">
        <v>0</v>
      </c>
      <c r="AG19" s="17">
        <v>0</v>
      </c>
      <c r="AH19" s="108">
        <v>0</v>
      </c>
      <c r="AI19" s="16">
        <v>0</v>
      </c>
      <c r="AJ19" s="97">
        <v>0</v>
      </c>
      <c r="AK19" s="15">
        <v>0</v>
      </c>
      <c r="AL19" s="16">
        <v>0</v>
      </c>
      <c r="AM19" s="17">
        <v>0</v>
      </c>
      <c r="AN19" s="15">
        <v>0</v>
      </c>
      <c r="AO19" s="16">
        <v>0</v>
      </c>
      <c r="AP19" s="17">
        <v>0</v>
      </c>
      <c r="AQ19" s="15">
        <v>0</v>
      </c>
      <c r="AR19" s="16">
        <v>0</v>
      </c>
      <c r="AS19" s="17">
        <v>0</v>
      </c>
      <c r="AT19" s="15">
        <v>0</v>
      </c>
      <c r="AU19" s="16">
        <v>0</v>
      </c>
      <c r="AV19" s="17">
        <v>0</v>
      </c>
      <c r="AX19" s="94"/>
    </row>
    <row r="20" spans="1:50" x14ac:dyDescent="0.3">
      <c r="A20" s="121">
        <v>2</v>
      </c>
      <c r="B20" s="122" t="s">
        <v>15</v>
      </c>
      <c r="C20" s="123">
        <v>371</v>
      </c>
      <c r="D20" s="121">
        <v>0.11</v>
      </c>
      <c r="E20" s="121" t="s">
        <v>68</v>
      </c>
      <c r="F20" s="124">
        <v>41670</v>
      </c>
      <c r="G20" s="124">
        <v>41670</v>
      </c>
      <c r="H20" s="125" t="s">
        <v>40</v>
      </c>
      <c r="I20" s="110">
        <f t="shared" si="24"/>
        <v>197683.95</v>
      </c>
      <c r="J20" s="12">
        <f t="shared" si="25"/>
        <v>30953.359999999997</v>
      </c>
      <c r="K20" s="13">
        <f t="shared" si="26"/>
        <v>0.15658003596144246</v>
      </c>
      <c r="L20" s="14">
        <f t="shared" si="27"/>
        <v>13470.480000000001</v>
      </c>
      <c r="M20" s="15">
        <v>39161.99</v>
      </c>
      <c r="N20" s="16">
        <v>6131.99</v>
      </c>
      <c r="O20" s="17">
        <v>2157.2800000000002</v>
      </c>
      <c r="P20" s="108">
        <v>19548.400000000001</v>
      </c>
      <c r="Q20" s="16">
        <v>3060.89</v>
      </c>
      <c r="R20" s="97">
        <v>903.46</v>
      </c>
      <c r="S20" s="15">
        <v>38490.910000000003</v>
      </c>
      <c r="T20" s="16">
        <v>6026.91</v>
      </c>
      <c r="U20" s="17">
        <v>2998.65</v>
      </c>
      <c r="V20" s="108">
        <v>10987.12</v>
      </c>
      <c r="W20" s="16">
        <v>1720.36</v>
      </c>
      <c r="X20" s="97">
        <v>1006.18</v>
      </c>
      <c r="Y20" s="15">
        <v>459.23</v>
      </c>
      <c r="Z20" s="16">
        <v>71.91</v>
      </c>
      <c r="AA20" s="17">
        <v>19.79</v>
      </c>
      <c r="AB20" s="108">
        <v>0</v>
      </c>
      <c r="AC20" s="16">
        <v>0</v>
      </c>
      <c r="AD20" s="97">
        <v>0</v>
      </c>
      <c r="AE20" s="15">
        <v>0</v>
      </c>
      <c r="AF20" s="16">
        <v>0</v>
      </c>
      <c r="AG20" s="17">
        <v>0</v>
      </c>
      <c r="AH20" s="108">
        <v>4704.83</v>
      </c>
      <c r="AI20" s="16">
        <v>736.68</v>
      </c>
      <c r="AJ20" s="97">
        <v>203.53</v>
      </c>
      <c r="AK20" s="15">
        <v>4223.26</v>
      </c>
      <c r="AL20" s="16">
        <v>661.28</v>
      </c>
      <c r="AM20" s="17">
        <v>235.52</v>
      </c>
      <c r="AN20" s="66">
        <v>27457.94</v>
      </c>
      <c r="AO20" s="65">
        <v>4299.3599999999997</v>
      </c>
      <c r="AP20" s="17">
        <v>1795.5</v>
      </c>
      <c r="AQ20" s="66">
        <v>19879.509999999998</v>
      </c>
      <c r="AR20" s="65">
        <v>3112.73</v>
      </c>
      <c r="AS20" s="17">
        <v>1189.79</v>
      </c>
      <c r="AT20" s="66">
        <v>32770.76</v>
      </c>
      <c r="AU20" s="65">
        <v>5131.25</v>
      </c>
      <c r="AV20" s="17">
        <v>2960.78</v>
      </c>
      <c r="AX20" s="94"/>
    </row>
    <row r="21" spans="1:50" x14ac:dyDescent="0.3">
      <c r="A21" s="121">
        <v>3</v>
      </c>
      <c r="B21" s="122" t="s">
        <v>16</v>
      </c>
      <c r="C21" s="123">
        <v>155</v>
      </c>
      <c r="D21" s="118">
        <v>0.06</v>
      </c>
      <c r="E21" s="118" t="s">
        <v>68</v>
      </c>
      <c r="F21" s="119">
        <v>36826</v>
      </c>
      <c r="G21" s="119">
        <v>39417</v>
      </c>
      <c r="H21" s="120" t="s">
        <v>30</v>
      </c>
      <c r="I21" s="110">
        <f t="shared" si="24"/>
        <v>42420</v>
      </c>
      <c r="J21" s="12">
        <f t="shared" si="25"/>
        <v>6690.91</v>
      </c>
      <c r="K21" s="13">
        <f t="shared" si="26"/>
        <v>0.15773008015087223</v>
      </c>
      <c r="L21" s="14">
        <f t="shared" si="27"/>
        <v>2446.02</v>
      </c>
      <c r="M21" s="15">
        <v>42420</v>
      </c>
      <c r="N21" s="16">
        <v>6690.91</v>
      </c>
      <c r="O21" s="17">
        <v>2446.02</v>
      </c>
      <c r="P21" s="108">
        <v>0</v>
      </c>
      <c r="Q21" s="16">
        <v>0</v>
      </c>
      <c r="R21" s="97">
        <v>0</v>
      </c>
      <c r="S21" s="15">
        <v>0</v>
      </c>
      <c r="T21" s="16">
        <v>0</v>
      </c>
      <c r="U21" s="17">
        <v>0</v>
      </c>
      <c r="V21" s="108">
        <v>0</v>
      </c>
      <c r="W21" s="16">
        <v>0</v>
      </c>
      <c r="X21" s="97">
        <v>0</v>
      </c>
      <c r="Y21" s="15">
        <v>0</v>
      </c>
      <c r="Z21" s="16">
        <v>0</v>
      </c>
      <c r="AA21" s="17">
        <v>0</v>
      </c>
      <c r="AB21" s="108">
        <v>0</v>
      </c>
      <c r="AC21" s="16">
        <v>0</v>
      </c>
      <c r="AD21" s="97">
        <v>0</v>
      </c>
      <c r="AE21" s="15">
        <v>0</v>
      </c>
      <c r="AF21" s="16">
        <v>0</v>
      </c>
      <c r="AG21" s="17">
        <v>0</v>
      </c>
      <c r="AH21" s="108">
        <v>0</v>
      </c>
      <c r="AI21" s="16">
        <v>0</v>
      </c>
      <c r="AJ21" s="97">
        <v>0</v>
      </c>
      <c r="AK21" s="15">
        <v>0</v>
      </c>
      <c r="AL21" s="16">
        <v>0</v>
      </c>
      <c r="AM21" s="17">
        <v>0</v>
      </c>
      <c r="AN21" s="15">
        <v>0</v>
      </c>
      <c r="AO21" s="16">
        <v>0</v>
      </c>
      <c r="AP21" s="17">
        <v>0</v>
      </c>
      <c r="AQ21" s="15">
        <v>0</v>
      </c>
      <c r="AR21" s="16">
        <v>0</v>
      </c>
      <c r="AS21" s="17">
        <v>0</v>
      </c>
      <c r="AT21" s="15">
        <v>0</v>
      </c>
      <c r="AU21" s="16">
        <v>0</v>
      </c>
      <c r="AV21" s="17">
        <v>0</v>
      </c>
      <c r="AX21" s="94"/>
    </row>
    <row r="22" spans="1:50" x14ac:dyDescent="0.3">
      <c r="A22" s="115">
        <v>4</v>
      </c>
      <c r="B22" s="122" t="s">
        <v>65</v>
      </c>
      <c r="C22" s="123">
        <v>168</v>
      </c>
      <c r="D22" s="118">
        <v>0.111</v>
      </c>
      <c r="E22" s="118" t="s">
        <v>68</v>
      </c>
      <c r="F22" s="119">
        <v>35925</v>
      </c>
      <c r="G22" s="119">
        <v>39873</v>
      </c>
      <c r="H22" s="120" t="s">
        <v>31</v>
      </c>
      <c r="I22" s="110">
        <f t="shared" ref="I22:I25" si="28">M22+P22+S22+V22+Y22+AB22+AE22+AH22+AK22+AN22+AQ22+AT22</f>
        <v>32856.94</v>
      </c>
      <c r="J22" s="12">
        <f t="shared" ref="J22:J25" si="29">N22+Q22+T22+W22+Z22+AC22+AF22+AI22+AL22+AO22+AR22+AU22</f>
        <v>5144.7300000000005</v>
      </c>
      <c r="K22" s="13">
        <f t="shared" si="26"/>
        <v>0.15657970583992301</v>
      </c>
      <c r="L22" s="14">
        <f t="shared" ref="L22:L25" si="30">O22+R22+U22+X22+AA22+AD22+AG22+AJ22+AM22+AP22+AS22+AV22</f>
        <v>1812.21</v>
      </c>
      <c r="M22" s="15">
        <v>26758.75</v>
      </c>
      <c r="N22" s="16">
        <v>4189.88</v>
      </c>
      <c r="O22" s="17">
        <v>1606.21</v>
      </c>
      <c r="P22" s="108">
        <v>6098.19</v>
      </c>
      <c r="Q22" s="16">
        <v>954.85</v>
      </c>
      <c r="R22" s="97">
        <v>206</v>
      </c>
      <c r="S22" s="15">
        <v>0</v>
      </c>
      <c r="T22" s="16">
        <v>0</v>
      </c>
      <c r="U22" s="17">
        <v>0</v>
      </c>
      <c r="V22" s="108">
        <v>0</v>
      </c>
      <c r="W22" s="16">
        <v>0</v>
      </c>
      <c r="X22" s="97">
        <v>0</v>
      </c>
      <c r="Y22" s="15">
        <v>0</v>
      </c>
      <c r="Z22" s="16">
        <v>0</v>
      </c>
      <c r="AA22" s="17">
        <v>0</v>
      </c>
      <c r="AB22" s="108">
        <v>0</v>
      </c>
      <c r="AC22" s="16">
        <v>0</v>
      </c>
      <c r="AD22" s="97">
        <v>0</v>
      </c>
      <c r="AE22" s="15">
        <v>0</v>
      </c>
      <c r="AF22" s="16">
        <v>0</v>
      </c>
      <c r="AG22" s="17">
        <v>0</v>
      </c>
      <c r="AH22" s="108">
        <v>0</v>
      </c>
      <c r="AI22" s="16">
        <v>0</v>
      </c>
      <c r="AJ22" s="97">
        <v>0</v>
      </c>
      <c r="AK22" s="15">
        <v>0</v>
      </c>
      <c r="AL22" s="16">
        <v>0</v>
      </c>
      <c r="AM22" s="17">
        <v>0</v>
      </c>
      <c r="AN22" s="15">
        <v>0</v>
      </c>
      <c r="AO22" s="16">
        <v>0</v>
      </c>
      <c r="AP22" s="17">
        <v>0</v>
      </c>
      <c r="AQ22" s="15">
        <v>0</v>
      </c>
      <c r="AR22" s="16">
        <v>0</v>
      </c>
      <c r="AS22" s="17">
        <v>0</v>
      </c>
      <c r="AT22" s="15">
        <v>0</v>
      </c>
      <c r="AU22" s="16">
        <v>0</v>
      </c>
      <c r="AV22" s="17">
        <v>0</v>
      </c>
      <c r="AX22" s="94"/>
    </row>
    <row r="23" spans="1:50" x14ac:dyDescent="0.3">
      <c r="A23" s="115">
        <v>5</v>
      </c>
      <c r="B23" s="122" t="s">
        <v>17</v>
      </c>
      <c r="C23" s="123">
        <v>5</v>
      </c>
      <c r="D23" s="118">
        <v>0.8</v>
      </c>
      <c r="E23" s="118" t="s">
        <v>68</v>
      </c>
      <c r="F23" s="119">
        <v>34229</v>
      </c>
      <c r="G23" s="119">
        <v>39387</v>
      </c>
      <c r="H23" s="120" t="s">
        <v>32</v>
      </c>
      <c r="I23" s="110">
        <f t="shared" si="28"/>
        <v>351272.27</v>
      </c>
      <c r="J23" s="12">
        <f t="shared" si="29"/>
        <v>30845.22</v>
      </c>
      <c r="K23" s="13">
        <f t="shared" si="26"/>
        <v>8.7810005611886191E-2</v>
      </c>
      <c r="L23" s="14">
        <f t="shared" si="30"/>
        <v>-5180.96</v>
      </c>
      <c r="M23" s="15">
        <v>351272.27</v>
      </c>
      <c r="N23" s="16">
        <v>30845.22</v>
      </c>
      <c r="O23" s="17">
        <v>-5180.96</v>
      </c>
      <c r="P23" s="108">
        <v>0</v>
      </c>
      <c r="Q23" s="16">
        <v>0</v>
      </c>
      <c r="R23" s="97">
        <v>0</v>
      </c>
      <c r="S23" s="15">
        <v>0</v>
      </c>
      <c r="T23" s="16">
        <v>0</v>
      </c>
      <c r="U23" s="17">
        <v>0</v>
      </c>
      <c r="V23" s="108">
        <v>0</v>
      </c>
      <c r="W23" s="16">
        <v>0</v>
      </c>
      <c r="X23" s="97">
        <v>0</v>
      </c>
      <c r="Y23" s="15">
        <v>0</v>
      </c>
      <c r="Z23" s="16">
        <v>0</v>
      </c>
      <c r="AA23" s="17">
        <v>0</v>
      </c>
      <c r="AB23" s="108">
        <v>0</v>
      </c>
      <c r="AC23" s="16">
        <v>0</v>
      </c>
      <c r="AD23" s="97">
        <v>0</v>
      </c>
      <c r="AE23" s="15">
        <v>0</v>
      </c>
      <c r="AF23" s="16">
        <v>0</v>
      </c>
      <c r="AG23" s="17">
        <v>0</v>
      </c>
      <c r="AH23" s="108">
        <v>0</v>
      </c>
      <c r="AI23" s="16">
        <v>0</v>
      </c>
      <c r="AJ23" s="97">
        <v>0</v>
      </c>
      <c r="AK23" s="15">
        <v>0</v>
      </c>
      <c r="AL23" s="16">
        <v>0</v>
      </c>
      <c r="AM23" s="17">
        <v>0</v>
      </c>
      <c r="AN23" s="15">
        <v>0</v>
      </c>
      <c r="AO23" s="16">
        <v>0</v>
      </c>
      <c r="AP23" s="17">
        <v>0</v>
      </c>
      <c r="AQ23" s="15">
        <v>0</v>
      </c>
      <c r="AR23" s="16">
        <v>0</v>
      </c>
      <c r="AS23" s="17">
        <v>0</v>
      </c>
      <c r="AT23" s="15">
        <v>0</v>
      </c>
      <c r="AU23" s="16">
        <v>0</v>
      </c>
      <c r="AV23" s="17">
        <v>0</v>
      </c>
      <c r="AX23" s="94"/>
    </row>
    <row r="24" spans="1:50" x14ac:dyDescent="0.3">
      <c r="A24" s="121">
        <v>6</v>
      </c>
      <c r="B24" s="122" t="s">
        <v>18</v>
      </c>
      <c r="C24" s="123">
        <v>4</v>
      </c>
      <c r="D24" s="118">
        <v>0.2</v>
      </c>
      <c r="E24" s="118" t="s">
        <v>68</v>
      </c>
      <c r="F24" s="119">
        <v>36941</v>
      </c>
      <c r="G24" s="119">
        <v>39387</v>
      </c>
      <c r="H24" s="120" t="s">
        <v>33</v>
      </c>
      <c r="I24" s="110">
        <f t="shared" si="28"/>
        <v>76575.33</v>
      </c>
      <c r="J24" s="12">
        <f t="shared" si="29"/>
        <v>11707.6</v>
      </c>
      <c r="K24" s="13">
        <f t="shared" si="26"/>
        <v>0.15288997122180212</v>
      </c>
      <c r="L24" s="14">
        <f t="shared" si="30"/>
        <v>4155.6000000000004</v>
      </c>
      <c r="M24" s="15">
        <v>76575.33</v>
      </c>
      <c r="N24" s="16">
        <v>11707.6</v>
      </c>
      <c r="O24" s="17">
        <v>4155.6000000000004</v>
      </c>
      <c r="P24" s="108">
        <v>0</v>
      </c>
      <c r="Q24" s="16">
        <v>0</v>
      </c>
      <c r="R24" s="97">
        <v>0</v>
      </c>
      <c r="S24" s="15">
        <v>0</v>
      </c>
      <c r="T24" s="16">
        <v>0</v>
      </c>
      <c r="U24" s="17">
        <v>0</v>
      </c>
      <c r="V24" s="108">
        <v>0</v>
      </c>
      <c r="W24" s="16">
        <v>0</v>
      </c>
      <c r="X24" s="97">
        <v>0</v>
      </c>
      <c r="Y24" s="15">
        <v>0</v>
      </c>
      <c r="Z24" s="16">
        <v>0</v>
      </c>
      <c r="AA24" s="17">
        <v>0</v>
      </c>
      <c r="AB24" s="108">
        <v>0</v>
      </c>
      <c r="AC24" s="16">
        <v>0</v>
      </c>
      <c r="AD24" s="97">
        <v>0</v>
      </c>
      <c r="AE24" s="15">
        <v>0</v>
      </c>
      <c r="AF24" s="16">
        <v>0</v>
      </c>
      <c r="AG24" s="17">
        <v>0</v>
      </c>
      <c r="AH24" s="108">
        <v>0</v>
      </c>
      <c r="AI24" s="16">
        <v>0</v>
      </c>
      <c r="AJ24" s="97">
        <v>0</v>
      </c>
      <c r="AK24" s="15">
        <v>0</v>
      </c>
      <c r="AL24" s="16">
        <v>0</v>
      </c>
      <c r="AM24" s="17">
        <v>0</v>
      </c>
      <c r="AN24" s="15">
        <v>0</v>
      </c>
      <c r="AO24" s="16">
        <v>0</v>
      </c>
      <c r="AP24" s="17">
        <v>0</v>
      </c>
      <c r="AQ24" s="15">
        <v>0</v>
      </c>
      <c r="AR24" s="16">
        <v>0</v>
      </c>
      <c r="AS24" s="17">
        <v>0</v>
      </c>
      <c r="AT24" s="15">
        <v>0</v>
      </c>
      <c r="AU24" s="16">
        <v>0</v>
      </c>
      <c r="AV24" s="17">
        <v>0</v>
      </c>
      <c r="AX24" s="94"/>
    </row>
    <row r="25" spans="1:50" x14ac:dyDescent="0.3">
      <c r="A25" s="115">
        <v>7</v>
      </c>
      <c r="B25" s="122" t="s">
        <v>19</v>
      </c>
      <c r="C25" s="123">
        <v>6</v>
      </c>
      <c r="D25" s="118">
        <v>0.44</v>
      </c>
      <c r="E25" s="118" t="s">
        <v>68</v>
      </c>
      <c r="F25" s="119">
        <v>35309</v>
      </c>
      <c r="G25" s="119">
        <v>39387</v>
      </c>
      <c r="H25" s="120" t="s">
        <v>34</v>
      </c>
      <c r="I25" s="110">
        <f t="shared" si="28"/>
        <v>224150.57</v>
      </c>
      <c r="J25" s="12">
        <f t="shared" si="29"/>
        <v>30964.16</v>
      </c>
      <c r="K25" s="13">
        <f t="shared" si="26"/>
        <v>0.13814000116082684</v>
      </c>
      <c r="L25" s="14">
        <f t="shared" si="30"/>
        <v>7865.34</v>
      </c>
      <c r="M25" s="15">
        <v>224150.57</v>
      </c>
      <c r="N25" s="16">
        <v>30964.16</v>
      </c>
      <c r="O25" s="17">
        <v>7865.34</v>
      </c>
      <c r="P25" s="108">
        <v>0</v>
      </c>
      <c r="Q25" s="16">
        <v>0</v>
      </c>
      <c r="R25" s="97">
        <v>0</v>
      </c>
      <c r="S25" s="15">
        <v>0</v>
      </c>
      <c r="T25" s="16">
        <v>0</v>
      </c>
      <c r="U25" s="17">
        <v>0</v>
      </c>
      <c r="V25" s="108">
        <v>0</v>
      </c>
      <c r="W25" s="16">
        <v>0</v>
      </c>
      <c r="X25" s="97">
        <v>0</v>
      </c>
      <c r="Y25" s="15">
        <v>0</v>
      </c>
      <c r="Z25" s="16">
        <v>0</v>
      </c>
      <c r="AA25" s="17">
        <v>0</v>
      </c>
      <c r="AB25" s="108">
        <v>0</v>
      </c>
      <c r="AC25" s="16">
        <v>0</v>
      </c>
      <c r="AD25" s="97">
        <v>0</v>
      </c>
      <c r="AE25" s="15">
        <v>0</v>
      </c>
      <c r="AF25" s="16">
        <v>0</v>
      </c>
      <c r="AG25" s="17">
        <v>0</v>
      </c>
      <c r="AH25" s="108">
        <v>0</v>
      </c>
      <c r="AI25" s="16">
        <v>0</v>
      </c>
      <c r="AJ25" s="97">
        <v>0</v>
      </c>
      <c r="AK25" s="15">
        <v>0</v>
      </c>
      <c r="AL25" s="16">
        <v>0</v>
      </c>
      <c r="AM25" s="17">
        <v>0</v>
      </c>
      <c r="AN25" s="15">
        <v>0</v>
      </c>
      <c r="AO25" s="16">
        <v>0</v>
      </c>
      <c r="AP25" s="17">
        <v>0</v>
      </c>
      <c r="AQ25" s="15">
        <v>0</v>
      </c>
      <c r="AR25" s="16">
        <v>0</v>
      </c>
      <c r="AS25" s="17">
        <v>0</v>
      </c>
      <c r="AT25" s="15">
        <v>0</v>
      </c>
      <c r="AU25" s="16">
        <v>0</v>
      </c>
      <c r="AV25" s="17">
        <v>0</v>
      </c>
      <c r="AX25" s="94"/>
    </row>
    <row r="26" spans="1:50" x14ac:dyDescent="0.3">
      <c r="A26" s="115"/>
      <c r="B26" s="122" t="s">
        <v>87</v>
      </c>
      <c r="C26" s="123">
        <v>236</v>
      </c>
      <c r="D26" s="118">
        <v>0.315</v>
      </c>
      <c r="E26" s="118" t="s">
        <v>68</v>
      </c>
      <c r="F26" s="119">
        <v>36875</v>
      </c>
      <c r="G26" s="119">
        <v>39569</v>
      </c>
      <c r="H26" s="120" t="s">
        <v>88</v>
      </c>
      <c r="I26" s="110">
        <f t="shared" ref="I26:I27" si="31">M26+P26+S26+V26+Y26+AB26+AE26+AH26+AK26+AN26+AQ26+AT26</f>
        <v>0</v>
      </c>
      <c r="J26" s="12">
        <f t="shared" ref="J26:J27" si="32">N26+Q26+T26+W26+Z26+AC26+AF26+AI26+AL26+AO26+AR26+AU26</f>
        <v>-177.09</v>
      </c>
      <c r="K26" s="13" t="e">
        <f t="shared" ref="K26:K27" si="33">J26/I26</f>
        <v>#DIV/0!</v>
      </c>
      <c r="L26" s="14">
        <f t="shared" ref="L26:L27" si="34">O26+R26+U26+X26+AA26+AD26+AG26+AJ26+AM26+AP26+AS26+AV26</f>
        <v>-177.09</v>
      </c>
      <c r="M26" s="15">
        <v>0</v>
      </c>
      <c r="N26" s="16">
        <v>0</v>
      </c>
      <c r="O26" s="17">
        <v>0</v>
      </c>
      <c r="P26" s="108">
        <v>0</v>
      </c>
      <c r="Q26" s="16">
        <v>0</v>
      </c>
      <c r="R26" s="97">
        <v>0</v>
      </c>
      <c r="S26" s="15">
        <v>0</v>
      </c>
      <c r="T26" s="16">
        <v>0</v>
      </c>
      <c r="U26" s="17">
        <v>0</v>
      </c>
      <c r="V26" s="108">
        <v>0</v>
      </c>
      <c r="W26" s="16">
        <v>0</v>
      </c>
      <c r="X26" s="97">
        <v>0</v>
      </c>
      <c r="Y26" s="15">
        <v>0</v>
      </c>
      <c r="Z26" s="16">
        <v>0</v>
      </c>
      <c r="AA26" s="17">
        <v>0</v>
      </c>
      <c r="AB26" s="108">
        <v>0</v>
      </c>
      <c r="AC26" s="16">
        <v>0</v>
      </c>
      <c r="AD26" s="97">
        <v>0</v>
      </c>
      <c r="AE26" s="15">
        <v>0</v>
      </c>
      <c r="AF26" s="16">
        <v>0</v>
      </c>
      <c r="AG26" s="17">
        <v>0</v>
      </c>
      <c r="AH26" s="108">
        <v>0</v>
      </c>
      <c r="AI26" s="16">
        <v>0</v>
      </c>
      <c r="AJ26" s="97">
        <v>0</v>
      </c>
      <c r="AK26" s="15">
        <v>0</v>
      </c>
      <c r="AL26" s="16">
        <v>0</v>
      </c>
      <c r="AM26" s="17">
        <v>0</v>
      </c>
      <c r="AN26" s="15">
        <v>0</v>
      </c>
      <c r="AO26" s="16">
        <v>0</v>
      </c>
      <c r="AP26" s="17">
        <v>0</v>
      </c>
      <c r="AQ26" s="15">
        <v>0</v>
      </c>
      <c r="AR26" s="16">
        <v>0</v>
      </c>
      <c r="AS26" s="17">
        <v>0</v>
      </c>
      <c r="AT26" s="15">
        <v>0</v>
      </c>
      <c r="AU26" s="16">
        <v>-177.09</v>
      </c>
      <c r="AV26" s="17">
        <v>-177.09</v>
      </c>
      <c r="AX26" s="94"/>
    </row>
    <row r="27" spans="1:50" x14ac:dyDescent="0.3">
      <c r="A27" s="115"/>
      <c r="B27" s="122" t="s">
        <v>89</v>
      </c>
      <c r="C27" s="123">
        <v>242</v>
      </c>
      <c r="D27" s="118">
        <v>0.05</v>
      </c>
      <c r="E27" s="118" t="s">
        <v>68</v>
      </c>
      <c r="F27" s="119">
        <v>35187</v>
      </c>
      <c r="G27" s="119">
        <v>40672</v>
      </c>
      <c r="H27" s="120" t="s">
        <v>90</v>
      </c>
      <c r="I27" s="110">
        <f t="shared" si="31"/>
        <v>0</v>
      </c>
      <c r="J27" s="12">
        <f t="shared" si="32"/>
        <v>-50.39</v>
      </c>
      <c r="K27" s="13" t="e">
        <f t="shared" si="33"/>
        <v>#DIV/0!</v>
      </c>
      <c r="L27" s="14">
        <f t="shared" si="34"/>
        <v>-50.39</v>
      </c>
      <c r="M27" s="15">
        <v>0</v>
      </c>
      <c r="N27" s="16">
        <v>0</v>
      </c>
      <c r="O27" s="17">
        <v>0</v>
      </c>
      <c r="P27" s="108">
        <v>0</v>
      </c>
      <c r="Q27" s="16">
        <v>0</v>
      </c>
      <c r="R27" s="97">
        <v>0</v>
      </c>
      <c r="S27" s="15">
        <v>0</v>
      </c>
      <c r="T27" s="16">
        <v>0</v>
      </c>
      <c r="U27" s="17">
        <v>0</v>
      </c>
      <c r="V27" s="108">
        <v>0</v>
      </c>
      <c r="W27" s="16">
        <v>0</v>
      </c>
      <c r="X27" s="97">
        <v>0</v>
      </c>
      <c r="Y27" s="15">
        <v>0</v>
      </c>
      <c r="Z27" s="16">
        <v>0</v>
      </c>
      <c r="AA27" s="17">
        <v>0</v>
      </c>
      <c r="AB27" s="108">
        <v>0</v>
      </c>
      <c r="AC27" s="16">
        <v>0</v>
      </c>
      <c r="AD27" s="97">
        <v>0</v>
      </c>
      <c r="AE27" s="15">
        <v>0</v>
      </c>
      <c r="AF27" s="16">
        <v>0</v>
      </c>
      <c r="AG27" s="17">
        <v>0</v>
      </c>
      <c r="AH27" s="108">
        <v>0</v>
      </c>
      <c r="AI27" s="16">
        <v>0</v>
      </c>
      <c r="AJ27" s="97">
        <v>0</v>
      </c>
      <c r="AK27" s="15">
        <v>0</v>
      </c>
      <c r="AL27" s="16">
        <v>0</v>
      </c>
      <c r="AM27" s="17">
        <v>0</v>
      </c>
      <c r="AN27" s="15">
        <v>0</v>
      </c>
      <c r="AO27" s="16">
        <v>0</v>
      </c>
      <c r="AP27" s="17">
        <v>0</v>
      </c>
      <c r="AQ27" s="15">
        <v>0</v>
      </c>
      <c r="AR27" s="16">
        <v>0</v>
      </c>
      <c r="AS27" s="17">
        <v>0</v>
      </c>
      <c r="AT27" s="15">
        <v>0</v>
      </c>
      <c r="AU27" s="16">
        <v>-50.39</v>
      </c>
      <c r="AV27" s="17">
        <v>-50.39</v>
      </c>
      <c r="AX27" s="94"/>
    </row>
    <row r="28" spans="1:50" x14ac:dyDescent="0.3">
      <c r="A28" s="115"/>
      <c r="B28" s="122" t="s">
        <v>66</v>
      </c>
      <c r="C28" s="123">
        <v>364</v>
      </c>
      <c r="D28" s="118">
        <v>7.0000000000000007E-2</v>
      </c>
      <c r="E28" s="118" t="s">
        <v>68</v>
      </c>
      <c r="F28" s="119">
        <v>36619</v>
      </c>
      <c r="G28" s="119">
        <v>39448</v>
      </c>
      <c r="H28" s="120" t="s">
        <v>35</v>
      </c>
      <c r="I28" s="110">
        <f t="shared" ref="I28" si="35">M28+P28+S28+V28+Y28+AB28+AE28+AH28+AK28+AN28+AQ28+AT28</f>
        <v>0</v>
      </c>
      <c r="J28" s="12">
        <f t="shared" ref="J28" si="36">N28+Q28+T28+W28+Z28+AC28+AF28+AI28+AL28+AO28+AR28+AU28</f>
        <v>-1909.91</v>
      </c>
      <c r="K28" s="13" t="e">
        <f t="shared" ref="K28:K29" si="37">J28/I28</f>
        <v>#DIV/0!</v>
      </c>
      <c r="L28" s="14">
        <f t="shared" ref="L28" si="38">O28+R28+U28+X28+AA28+AD28+AG28+AJ28+AM28+AP28+AS28+AV28</f>
        <v>-1909.91</v>
      </c>
      <c r="M28" s="15">
        <v>0</v>
      </c>
      <c r="N28" s="16">
        <v>-1880.24</v>
      </c>
      <c r="O28" s="17">
        <v>-1880.24</v>
      </c>
      <c r="P28" s="108">
        <v>0</v>
      </c>
      <c r="Q28" s="16">
        <v>0</v>
      </c>
      <c r="R28" s="97">
        <v>0</v>
      </c>
      <c r="S28" s="15">
        <v>0</v>
      </c>
      <c r="T28" s="16">
        <v>0</v>
      </c>
      <c r="U28" s="17">
        <v>0</v>
      </c>
      <c r="V28" s="108">
        <v>0</v>
      </c>
      <c r="W28" s="16">
        <v>0</v>
      </c>
      <c r="X28" s="97">
        <v>0</v>
      </c>
      <c r="Y28" s="15">
        <v>0</v>
      </c>
      <c r="Z28" s="16">
        <v>0</v>
      </c>
      <c r="AA28" s="17">
        <v>0</v>
      </c>
      <c r="AB28" s="108">
        <v>0</v>
      </c>
      <c r="AC28" s="16">
        <v>0</v>
      </c>
      <c r="AD28" s="97">
        <v>0</v>
      </c>
      <c r="AE28" s="15">
        <v>0</v>
      </c>
      <c r="AF28" s="16">
        <v>-29.67</v>
      </c>
      <c r="AG28" s="17">
        <v>-29.67</v>
      </c>
      <c r="AH28" s="108">
        <v>0</v>
      </c>
      <c r="AI28" s="16">
        <v>0</v>
      </c>
      <c r="AJ28" s="97">
        <v>0</v>
      </c>
      <c r="AK28" s="15">
        <v>0</v>
      </c>
      <c r="AL28" s="16">
        <v>0</v>
      </c>
      <c r="AM28" s="17">
        <v>0</v>
      </c>
      <c r="AN28" s="15">
        <v>0</v>
      </c>
      <c r="AO28" s="16">
        <v>0</v>
      </c>
      <c r="AP28" s="17">
        <v>0</v>
      </c>
      <c r="AQ28" s="15">
        <v>0</v>
      </c>
      <c r="AR28" s="16">
        <v>0</v>
      </c>
      <c r="AS28" s="17">
        <v>0</v>
      </c>
      <c r="AT28" s="15">
        <v>0</v>
      </c>
      <c r="AU28" s="16">
        <v>0</v>
      </c>
      <c r="AV28" s="17">
        <v>0</v>
      </c>
      <c r="AX28" s="94"/>
    </row>
    <row r="29" spans="1:50" x14ac:dyDescent="0.3">
      <c r="A29" s="7"/>
      <c r="B29" s="29"/>
      <c r="C29" s="29"/>
      <c r="D29" s="39">
        <f>SUM(D18:D28)-D19-D28-D26-D27</f>
        <v>1.796</v>
      </c>
      <c r="E29" s="39"/>
      <c r="F29" s="32"/>
      <c r="G29" s="32"/>
      <c r="H29" s="52" t="s">
        <v>47</v>
      </c>
      <c r="I29" s="100">
        <f>SUM(I18:I28)</f>
        <v>965612.29</v>
      </c>
      <c r="J29" s="48">
        <f>SUM(J18:J28)</f>
        <v>119065.26000000002</v>
      </c>
      <c r="K29" s="57">
        <f t="shared" si="37"/>
        <v>0.12330545212923918</v>
      </c>
      <c r="L29" s="101">
        <f t="shared" ref="L29:AV29" si="39">SUM(L18:L28)</f>
        <v>23005.77</v>
      </c>
      <c r="M29" s="100">
        <f t="shared" si="39"/>
        <v>789054.8600000001</v>
      </c>
      <c r="N29" s="48">
        <f t="shared" si="39"/>
        <v>91663.319999999992</v>
      </c>
      <c r="O29" s="101">
        <f t="shared" si="39"/>
        <v>11335.29</v>
      </c>
      <c r="P29" s="48">
        <f t="shared" si="39"/>
        <v>37583.870000000003</v>
      </c>
      <c r="Q29" s="48">
        <f t="shared" si="39"/>
        <v>5898.6100000000006</v>
      </c>
      <c r="R29" s="98">
        <f t="shared" si="39"/>
        <v>1517.89</v>
      </c>
      <c r="S29" s="100">
        <f t="shared" si="39"/>
        <v>38490.910000000003</v>
      </c>
      <c r="T29" s="48">
        <f t="shared" si="39"/>
        <v>6026.91</v>
      </c>
      <c r="U29" s="101">
        <f t="shared" si="39"/>
        <v>2998.65</v>
      </c>
      <c r="V29" s="48">
        <f t="shared" si="39"/>
        <v>10987.12</v>
      </c>
      <c r="W29" s="48">
        <f t="shared" si="39"/>
        <v>1720.36</v>
      </c>
      <c r="X29" s="98">
        <f t="shared" si="39"/>
        <v>1006.18</v>
      </c>
      <c r="Y29" s="100">
        <f t="shared" si="39"/>
        <v>459.23</v>
      </c>
      <c r="Z29" s="48">
        <f t="shared" si="39"/>
        <v>71.91</v>
      </c>
      <c r="AA29" s="101">
        <f t="shared" si="39"/>
        <v>19.79</v>
      </c>
      <c r="AB29" s="48">
        <f t="shared" si="39"/>
        <v>0</v>
      </c>
      <c r="AC29" s="48">
        <f t="shared" si="39"/>
        <v>0</v>
      </c>
      <c r="AD29" s="98">
        <f t="shared" si="39"/>
        <v>0</v>
      </c>
      <c r="AE29" s="100">
        <f t="shared" si="39"/>
        <v>0</v>
      </c>
      <c r="AF29" s="48">
        <f t="shared" si="39"/>
        <v>-29.67</v>
      </c>
      <c r="AG29" s="101">
        <f t="shared" si="39"/>
        <v>-29.67</v>
      </c>
      <c r="AH29" s="48">
        <f t="shared" si="39"/>
        <v>4704.83</v>
      </c>
      <c r="AI29" s="48">
        <f t="shared" si="39"/>
        <v>736.68</v>
      </c>
      <c r="AJ29" s="98">
        <f t="shared" si="39"/>
        <v>203.53</v>
      </c>
      <c r="AK29" s="100">
        <f t="shared" si="39"/>
        <v>4223.26</v>
      </c>
      <c r="AL29" s="48">
        <f t="shared" si="39"/>
        <v>661.28</v>
      </c>
      <c r="AM29" s="101">
        <f t="shared" si="39"/>
        <v>235.52</v>
      </c>
      <c r="AN29" s="100">
        <f t="shared" si="39"/>
        <v>27457.94</v>
      </c>
      <c r="AO29" s="48">
        <f t="shared" si="39"/>
        <v>4299.3599999999997</v>
      </c>
      <c r="AP29" s="101">
        <f t="shared" si="39"/>
        <v>1795.5</v>
      </c>
      <c r="AQ29" s="100">
        <f t="shared" si="39"/>
        <v>19879.509999999998</v>
      </c>
      <c r="AR29" s="48">
        <f t="shared" si="39"/>
        <v>3112.73</v>
      </c>
      <c r="AS29" s="101">
        <f t="shared" si="39"/>
        <v>1189.79</v>
      </c>
      <c r="AT29" s="100">
        <f t="shared" si="39"/>
        <v>32770.76</v>
      </c>
      <c r="AU29" s="48">
        <f t="shared" si="39"/>
        <v>4903.7699999999995</v>
      </c>
      <c r="AV29" s="101">
        <f t="shared" si="39"/>
        <v>2733.3</v>
      </c>
      <c r="AX29" s="94"/>
    </row>
    <row r="30" spans="1:50" x14ac:dyDescent="0.3">
      <c r="A30" s="7"/>
      <c r="B30" s="29"/>
      <c r="C30" s="29"/>
      <c r="D30" s="39"/>
      <c r="E30" s="39"/>
      <c r="F30" s="32"/>
      <c r="G30" s="32"/>
      <c r="H30" s="40"/>
      <c r="I30" s="111"/>
      <c r="J30" s="49"/>
      <c r="K30" s="50"/>
      <c r="L30" s="51"/>
      <c r="M30" s="15"/>
      <c r="N30" s="16"/>
      <c r="O30" s="17"/>
      <c r="P30" s="108"/>
      <c r="Q30" s="16"/>
      <c r="R30" s="97"/>
      <c r="S30" s="15"/>
      <c r="T30" s="16"/>
      <c r="U30" s="17"/>
      <c r="V30" s="108"/>
      <c r="W30" s="16"/>
      <c r="X30" s="97"/>
      <c r="Y30" s="15"/>
      <c r="Z30" s="16"/>
      <c r="AA30" s="17"/>
      <c r="AB30" s="108"/>
      <c r="AC30" s="16"/>
      <c r="AD30" s="97"/>
      <c r="AE30" s="15"/>
      <c r="AF30" s="16"/>
      <c r="AG30" s="17"/>
      <c r="AH30" s="108"/>
      <c r="AI30" s="16"/>
      <c r="AJ30" s="97"/>
      <c r="AK30" s="15"/>
      <c r="AL30" s="16"/>
      <c r="AM30" s="17"/>
      <c r="AN30" s="15"/>
      <c r="AO30" s="16"/>
      <c r="AP30" s="17"/>
      <c r="AQ30" s="15"/>
      <c r="AR30" s="16"/>
      <c r="AS30" s="17"/>
      <c r="AT30" s="15"/>
      <c r="AU30" s="16"/>
      <c r="AV30" s="17"/>
      <c r="AW30" s="71"/>
      <c r="AX30" s="94"/>
    </row>
    <row r="31" spans="1:50" x14ac:dyDescent="0.3">
      <c r="A31" s="7">
        <v>1</v>
      </c>
      <c r="B31" s="29" t="s">
        <v>54</v>
      </c>
      <c r="C31" s="62">
        <v>419</v>
      </c>
      <c r="D31" s="39">
        <v>6.9</v>
      </c>
      <c r="E31" s="39" t="s">
        <v>68</v>
      </c>
      <c r="F31" s="32">
        <v>42689</v>
      </c>
      <c r="G31" s="32">
        <v>42689</v>
      </c>
      <c r="H31" s="40" t="s">
        <v>55</v>
      </c>
      <c r="I31" s="110">
        <f t="shared" ref="I31" si="40">M31+P31+S31+V31+Y31+AB31+AE31+AH31+AK31+AN31+AQ31+AT31</f>
        <v>15066312.390000001</v>
      </c>
      <c r="J31" s="12">
        <f t="shared" ref="J31" si="41">N31+Q31+T31+W31+Z31+AC31+AF31+AI31+AL31+AO31+AR31+AU31</f>
        <v>1673330.86</v>
      </c>
      <c r="K31" s="13">
        <f t="shared" ref="K31" si="42">J31/I31</f>
        <v>0.11106439430465041</v>
      </c>
      <c r="L31" s="14">
        <f t="shared" ref="L31" si="43">O31+R31+U31+X31+AA31+AD31+AG31+AJ31+AM31+AP31+AS31+AV31</f>
        <v>521255.54000000004</v>
      </c>
      <c r="M31" s="15">
        <v>1893194.98</v>
      </c>
      <c r="N31" s="16">
        <v>212383.03</v>
      </c>
      <c r="O31" s="17">
        <v>48860.53</v>
      </c>
      <c r="P31" s="108">
        <v>1484327.51</v>
      </c>
      <c r="Q31" s="16">
        <v>166293.78</v>
      </c>
      <c r="R31" s="97">
        <v>27312.41</v>
      </c>
      <c r="S31" s="15">
        <v>1896046.99</v>
      </c>
      <c r="T31" s="16">
        <v>211862.26</v>
      </c>
      <c r="U31" s="17">
        <v>56586.47</v>
      </c>
      <c r="V31" s="108">
        <v>844413</v>
      </c>
      <c r="W31" s="16">
        <v>91414.489999999991</v>
      </c>
      <c r="X31" s="97">
        <v>39377.410000000003</v>
      </c>
      <c r="Y31" s="15">
        <v>687231.49</v>
      </c>
      <c r="Z31" s="16">
        <v>73084.039999999994</v>
      </c>
      <c r="AA31" s="17">
        <v>23339.9</v>
      </c>
      <c r="AB31" s="108">
        <v>458070.49</v>
      </c>
      <c r="AC31" s="16">
        <v>48953.54</v>
      </c>
      <c r="AD31" s="97">
        <v>9274.23</v>
      </c>
      <c r="AE31" s="15">
        <v>1112054</v>
      </c>
      <c r="AF31" s="16">
        <v>123264.79</v>
      </c>
      <c r="AG31" s="17">
        <v>44334.97</v>
      </c>
      <c r="AH31" s="108">
        <v>745592</v>
      </c>
      <c r="AI31" s="16">
        <v>81322.73</v>
      </c>
      <c r="AJ31" s="97">
        <v>26606.92</v>
      </c>
      <c r="AK31" s="15">
        <v>838746</v>
      </c>
      <c r="AL31" s="16">
        <v>92155.35</v>
      </c>
      <c r="AM31" s="17">
        <v>3961.44</v>
      </c>
      <c r="AN31" s="66">
        <v>2373506.44</v>
      </c>
      <c r="AO31" s="65">
        <v>268847.67</v>
      </c>
      <c r="AP31" s="17">
        <v>118727.33</v>
      </c>
      <c r="AQ31" s="66">
        <v>1097873</v>
      </c>
      <c r="AR31" s="65">
        <v>121432.43</v>
      </c>
      <c r="AS31" s="17">
        <v>31111.25</v>
      </c>
      <c r="AT31" s="66">
        <v>1635256.49</v>
      </c>
      <c r="AU31" s="65">
        <v>182316.75</v>
      </c>
      <c r="AV31" s="17">
        <v>91762.68</v>
      </c>
      <c r="AX31" s="94"/>
    </row>
    <row r="32" spans="1:50" x14ac:dyDescent="0.3">
      <c r="A32" s="121"/>
      <c r="B32" s="122" t="s">
        <v>85</v>
      </c>
      <c r="C32" s="123">
        <v>318</v>
      </c>
      <c r="D32" s="118">
        <v>0.25</v>
      </c>
      <c r="E32" s="118" t="s">
        <v>68</v>
      </c>
      <c r="F32" s="119">
        <v>40994</v>
      </c>
      <c r="G32" s="119">
        <v>41096</v>
      </c>
      <c r="H32" s="120" t="s">
        <v>86</v>
      </c>
      <c r="I32" s="110">
        <f t="shared" ref="I32" si="44">M32+P32+S32+V32+Y32+AB32+AE32+AH32+AK32+AN32+AQ32+AT32</f>
        <v>0</v>
      </c>
      <c r="J32" s="12">
        <f t="shared" ref="J32" si="45">N32+Q32+T32+W32+Z32+AC32+AF32+AI32+AL32+AO32+AR32+AU32</f>
        <v>-0.28999999999999998</v>
      </c>
      <c r="K32" s="13" t="e">
        <f t="shared" ref="K32" si="46">J32/I32</f>
        <v>#DIV/0!</v>
      </c>
      <c r="L32" s="14">
        <f t="shared" ref="L32" si="47">O32+R32+U32+X32+AA32+AD32+AG32+AJ32+AM32+AP32+AS32+AV32</f>
        <v>-0.28999999999999998</v>
      </c>
      <c r="M32" s="15">
        <v>0</v>
      </c>
      <c r="N32" s="16">
        <v>0</v>
      </c>
      <c r="O32" s="17">
        <v>0</v>
      </c>
      <c r="P32" s="108">
        <v>0</v>
      </c>
      <c r="Q32" s="16">
        <v>0</v>
      </c>
      <c r="R32" s="97">
        <v>0</v>
      </c>
      <c r="S32" s="15">
        <v>0</v>
      </c>
      <c r="T32" s="16">
        <v>0</v>
      </c>
      <c r="U32" s="17">
        <v>0</v>
      </c>
      <c r="V32" s="108">
        <v>0</v>
      </c>
      <c r="W32" s="16">
        <v>0</v>
      </c>
      <c r="X32" s="97">
        <v>0</v>
      </c>
      <c r="Y32" s="15">
        <v>0</v>
      </c>
      <c r="Z32" s="16">
        <v>0</v>
      </c>
      <c r="AA32" s="17">
        <v>0</v>
      </c>
      <c r="AB32" s="108">
        <v>0</v>
      </c>
      <c r="AC32" s="16">
        <v>0</v>
      </c>
      <c r="AD32" s="97">
        <v>0</v>
      </c>
      <c r="AE32" s="15">
        <v>0</v>
      </c>
      <c r="AF32" s="16">
        <v>0</v>
      </c>
      <c r="AG32" s="17">
        <v>0</v>
      </c>
      <c r="AH32" s="108">
        <v>0</v>
      </c>
      <c r="AI32" s="16">
        <v>0</v>
      </c>
      <c r="AJ32" s="97">
        <v>0</v>
      </c>
      <c r="AK32" s="15">
        <v>0</v>
      </c>
      <c r="AL32" s="16">
        <v>0</v>
      </c>
      <c r="AM32" s="17">
        <v>0</v>
      </c>
      <c r="AN32" s="15">
        <v>0</v>
      </c>
      <c r="AO32" s="16">
        <v>0</v>
      </c>
      <c r="AP32" s="17">
        <v>0</v>
      </c>
      <c r="AQ32" s="15">
        <v>0</v>
      </c>
      <c r="AR32" s="16">
        <v>0</v>
      </c>
      <c r="AS32" s="17">
        <v>0</v>
      </c>
      <c r="AT32" s="66">
        <v>0</v>
      </c>
      <c r="AU32" s="95">
        <v>-0.28999999999999998</v>
      </c>
      <c r="AV32" s="25">
        <v>-0.28999999999999998</v>
      </c>
      <c r="AX32" s="94"/>
    </row>
    <row r="33" spans="1:48" x14ac:dyDescent="0.3">
      <c r="D33" s="53">
        <f>SUM(D31:D32)-D32</f>
        <v>6.9</v>
      </c>
      <c r="E33" s="53"/>
      <c r="F33" s="54"/>
      <c r="G33" s="54"/>
      <c r="H33" s="59" t="s">
        <v>48</v>
      </c>
      <c r="I33" s="102">
        <f>SUM(I31:I32)</f>
        <v>15066312.390000001</v>
      </c>
      <c r="J33" s="55">
        <f>SUM(J31:J32)</f>
        <v>1673330.57</v>
      </c>
      <c r="K33" s="78">
        <f t="shared" ref="K33:K34" si="48">J33/I33</f>
        <v>0.1110643750564102</v>
      </c>
      <c r="L33" s="58">
        <f>SUM(L31:L32)</f>
        <v>521255.25000000006</v>
      </c>
      <c r="M33" s="102">
        <f>SUM(M31:M32)</f>
        <v>1893194.98</v>
      </c>
      <c r="N33" s="55">
        <f>SUM(N31:N32)</f>
        <v>212383.03</v>
      </c>
      <c r="O33" s="103">
        <f>SUM(O31:O32)</f>
        <v>48860.53</v>
      </c>
      <c r="P33" s="55">
        <f t="shared" ref="P33:AV33" si="49">SUM(P31:P32)</f>
        <v>1484327.51</v>
      </c>
      <c r="Q33" s="55">
        <f t="shared" si="49"/>
        <v>166293.78</v>
      </c>
      <c r="R33" s="99">
        <f t="shared" si="49"/>
        <v>27312.41</v>
      </c>
      <c r="S33" s="102">
        <f t="shared" si="49"/>
        <v>1896046.99</v>
      </c>
      <c r="T33" s="55">
        <f t="shared" si="49"/>
        <v>211862.26</v>
      </c>
      <c r="U33" s="103">
        <f t="shared" si="49"/>
        <v>56586.47</v>
      </c>
      <c r="V33" s="55">
        <f t="shared" si="49"/>
        <v>844413</v>
      </c>
      <c r="W33" s="55">
        <f t="shared" si="49"/>
        <v>91414.489999999991</v>
      </c>
      <c r="X33" s="99">
        <f t="shared" si="49"/>
        <v>39377.410000000003</v>
      </c>
      <c r="Y33" s="102">
        <f t="shared" si="49"/>
        <v>687231.49</v>
      </c>
      <c r="Z33" s="55">
        <f t="shared" si="49"/>
        <v>73084.039999999994</v>
      </c>
      <c r="AA33" s="103">
        <f t="shared" si="49"/>
        <v>23339.9</v>
      </c>
      <c r="AB33" s="55">
        <f t="shared" si="49"/>
        <v>458070.49</v>
      </c>
      <c r="AC33" s="55">
        <f t="shared" si="49"/>
        <v>48953.54</v>
      </c>
      <c r="AD33" s="99">
        <f t="shared" si="49"/>
        <v>9274.23</v>
      </c>
      <c r="AE33" s="102">
        <f t="shared" si="49"/>
        <v>1112054</v>
      </c>
      <c r="AF33" s="55">
        <f t="shared" si="49"/>
        <v>123264.79</v>
      </c>
      <c r="AG33" s="103">
        <f t="shared" si="49"/>
        <v>44334.97</v>
      </c>
      <c r="AH33" s="55">
        <f t="shared" si="49"/>
        <v>745592</v>
      </c>
      <c r="AI33" s="55">
        <f t="shared" si="49"/>
        <v>81322.73</v>
      </c>
      <c r="AJ33" s="99">
        <f t="shared" si="49"/>
        <v>26606.92</v>
      </c>
      <c r="AK33" s="102">
        <f t="shared" si="49"/>
        <v>838746</v>
      </c>
      <c r="AL33" s="55">
        <f t="shared" si="49"/>
        <v>92155.35</v>
      </c>
      <c r="AM33" s="103">
        <f t="shared" si="49"/>
        <v>3961.44</v>
      </c>
      <c r="AN33" s="102">
        <f t="shared" si="49"/>
        <v>2373506.44</v>
      </c>
      <c r="AO33" s="55">
        <f t="shared" si="49"/>
        <v>268847.67</v>
      </c>
      <c r="AP33" s="103">
        <f t="shared" si="49"/>
        <v>118727.33</v>
      </c>
      <c r="AQ33" s="102">
        <f t="shared" si="49"/>
        <v>1097873</v>
      </c>
      <c r="AR33" s="55">
        <f t="shared" si="49"/>
        <v>121432.43</v>
      </c>
      <c r="AS33" s="103">
        <f t="shared" si="49"/>
        <v>31111.25</v>
      </c>
      <c r="AT33" s="102">
        <f t="shared" si="49"/>
        <v>1635256.49</v>
      </c>
      <c r="AU33" s="55">
        <f t="shared" si="49"/>
        <v>182316.46</v>
      </c>
      <c r="AV33" s="103">
        <f t="shared" si="49"/>
        <v>91762.39</v>
      </c>
    </row>
    <row r="34" spans="1:48" ht="16.2" thickBot="1" x14ac:dyDescent="0.35">
      <c r="H34" s="60" t="s">
        <v>49</v>
      </c>
      <c r="I34" s="104">
        <f>I33+I29+I16+I9</f>
        <v>65513875</v>
      </c>
      <c r="J34" s="105">
        <f>J33+J29+J16+J9</f>
        <v>9124200.4100000001</v>
      </c>
      <c r="K34" s="112">
        <f t="shared" si="48"/>
        <v>0.13927126749867871</v>
      </c>
      <c r="L34" s="106">
        <f t="shared" ref="L34:AV34" si="50">L33+L29+L16+L9</f>
        <v>3263242.8800000004</v>
      </c>
      <c r="M34" s="104">
        <f t="shared" si="50"/>
        <v>7333597.0399999991</v>
      </c>
      <c r="N34" s="105">
        <f t="shared" si="50"/>
        <v>996796.12</v>
      </c>
      <c r="O34" s="106">
        <f t="shared" si="50"/>
        <v>285147.40000000002</v>
      </c>
      <c r="P34" s="113">
        <f t="shared" si="50"/>
        <v>5168971.07</v>
      </c>
      <c r="Q34" s="105">
        <f t="shared" si="50"/>
        <v>724698.47</v>
      </c>
      <c r="R34" s="114">
        <f t="shared" si="50"/>
        <v>169097.51</v>
      </c>
      <c r="S34" s="104">
        <f t="shared" si="50"/>
        <v>6274665.3699999992</v>
      </c>
      <c r="T34" s="105">
        <f t="shared" si="50"/>
        <v>872653.02</v>
      </c>
      <c r="U34" s="106">
        <f t="shared" si="50"/>
        <v>335256.14</v>
      </c>
      <c r="V34" s="113">
        <f t="shared" si="50"/>
        <v>5112811.0200000014</v>
      </c>
      <c r="W34" s="105">
        <f t="shared" si="50"/>
        <v>738059.53</v>
      </c>
      <c r="X34" s="114">
        <f t="shared" si="50"/>
        <v>404820.52</v>
      </c>
      <c r="Y34" s="104">
        <f t="shared" si="50"/>
        <v>4740374.4399999995</v>
      </c>
      <c r="Z34" s="105">
        <f t="shared" si="50"/>
        <v>703869.62000000011</v>
      </c>
      <c r="AA34" s="106">
        <f t="shared" si="50"/>
        <v>341435</v>
      </c>
      <c r="AB34" s="113">
        <f t="shared" si="50"/>
        <v>4008327.6999999997</v>
      </c>
      <c r="AC34" s="105">
        <f t="shared" si="50"/>
        <v>607315.81000000006</v>
      </c>
      <c r="AD34" s="114">
        <f t="shared" si="50"/>
        <v>208970.66</v>
      </c>
      <c r="AE34" s="104">
        <f t="shared" si="50"/>
        <v>5358460.78</v>
      </c>
      <c r="AF34" s="105">
        <f t="shared" si="50"/>
        <v>769496.6399999999</v>
      </c>
      <c r="AG34" s="106">
        <f t="shared" si="50"/>
        <v>333615.53000000003</v>
      </c>
      <c r="AH34" s="113">
        <f t="shared" si="50"/>
        <v>4788943.26</v>
      </c>
      <c r="AI34" s="105">
        <f t="shared" si="50"/>
        <v>684617.66999999993</v>
      </c>
      <c r="AJ34" s="114">
        <f t="shared" si="50"/>
        <v>209004.89</v>
      </c>
      <c r="AK34" s="104">
        <f t="shared" si="50"/>
        <v>3735014.5599999996</v>
      </c>
      <c r="AL34" s="105">
        <f t="shared" si="50"/>
        <v>528040.35</v>
      </c>
      <c r="AM34" s="106">
        <f t="shared" si="50"/>
        <v>112451.64</v>
      </c>
      <c r="AN34" s="104">
        <f t="shared" si="50"/>
        <v>6940603.8900000006</v>
      </c>
      <c r="AO34" s="105">
        <f t="shared" si="50"/>
        <v>940553.64999999991</v>
      </c>
      <c r="AP34" s="106">
        <f t="shared" si="50"/>
        <v>393196.60000000003</v>
      </c>
      <c r="AQ34" s="104">
        <f t="shared" si="50"/>
        <v>5709252.4700000007</v>
      </c>
      <c r="AR34" s="105">
        <f t="shared" si="50"/>
        <v>797573.07000000007</v>
      </c>
      <c r="AS34" s="106">
        <f t="shared" si="50"/>
        <v>221568.01</v>
      </c>
      <c r="AT34" s="104">
        <f t="shared" si="50"/>
        <v>6342853.4000000004</v>
      </c>
      <c r="AU34" s="105">
        <f t="shared" si="50"/>
        <v>760526.46</v>
      </c>
      <c r="AV34" s="106">
        <f t="shared" si="50"/>
        <v>248678.98000000004</v>
      </c>
    </row>
    <row r="35" spans="1:48" s="41" customFormat="1" x14ac:dyDescent="0.3">
      <c r="D35" s="79"/>
      <c r="AN35"/>
      <c r="AO35"/>
      <c r="AP35"/>
      <c r="AQ35"/>
      <c r="AR35"/>
      <c r="AS35"/>
      <c r="AT35"/>
      <c r="AU35"/>
      <c r="AV35"/>
    </row>
    <row r="36" spans="1:48" s="41" customFormat="1" x14ac:dyDescent="0.3">
      <c r="D36" s="79"/>
      <c r="I36" s="67"/>
      <c r="AN36"/>
      <c r="AO36"/>
      <c r="AP36"/>
      <c r="AQ36"/>
      <c r="AR36"/>
      <c r="AS36"/>
      <c r="AT36"/>
      <c r="AU36"/>
      <c r="AV36"/>
    </row>
    <row r="37" spans="1:48" x14ac:dyDescent="0.3">
      <c r="D37" s="69"/>
      <c r="I37" s="19"/>
      <c r="J37" s="19"/>
      <c r="K37" s="80"/>
      <c r="L37" s="77"/>
      <c r="AL37" s="73"/>
    </row>
    <row r="38" spans="1:48" x14ac:dyDescent="0.3">
      <c r="A38"/>
      <c r="B38"/>
      <c r="D38"/>
      <c r="E38"/>
      <c r="F38"/>
      <c r="G38"/>
      <c r="H38"/>
      <c r="I38" s="70"/>
      <c r="J38" s="70"/>
      <c r="K38" s="81"/>
      <c r="L38" s="77"/>
      <c r="M38" s="73"/>
      <c r="N38" s="73"/>
      <c r="O38" s="73"/>
      <c r="P38" s="73"/>
      <c r="Q38" s="73"/>
      <c r="R38" s="73"/>
      <c r="S38" s="73"/>
      <c r="T38" s="73"/>
      <c r="U38" s="73"/>
      <c r="AN38" s="71"/>
      <c r="AO38" s="71"/>
      <c r="AP38" s="71"/>
      <c r="AQ38" s="71"/>
      <c r="AR38" s="71"/>
      <c r="AS38" s="71"/>
      <c r="AT38" s="71"/>
      <c r="AU38" s="71"/>
      <c r="AV38" s="71"/>
    </row>
    <row r="39" spans="1:48" x14ac:dyDescent="0.3">
      <c r="C39" s="41"/>
      <c r="D39" s="41"/>
      <c r="K39" s="82"/>
      <c r="L39" s="77"/>
    </row>
    <row r="40" spans="1:48" x14ac:dyDescent="0.3">
      <c r="D40" s="69"/>
      <c r="K40" s="82"/>
      <c r="L40" s="77"/>
    </row>
    <row r="41" spans="1:48" x14ac:dyDescent="0.3">
      <c r="D41" s="68"/>
      <c r="K41" s="82"/>
      <c r="L41" s="77"/>
    </row>
    <row r="44" spans="1:48" x14ac:dyDescent="0.3">
      <c r="AN44" t="s">
        <v>80</v>
      </c>
    </row>
  </sheetData>
  <autoFilter ref="A3:AX3" xr:uid="{00000000-0001-0000-0100-000000000000}"/>
  <mergeCells count="21">
    <mergeCell ref="AN2:AP2"/>
    <mergeCell ref="AQ2:AS2"/>
    <mergeCell ref="AT2:AV2"/>
    <mergeCell ref="A2:A3"/>
    <mergeCell ref="B2:B3"/>
    <mergeCell ref="I2:L2"/>
    <mergeCell ref="M2:O2"/>
    <mergeCell ref="P2:R2"/>
    <mergeCell ref="C2:C3"/>
    <mergeCell ref="D2:D3"/>
    <mergeCell ref="E2:E3"/>
    <mergeCell ref="F2:F3"/>
    <mergeCell ref="G2:G3"/>
    <mergeCell ref="H2:H3"/>
    <mergeCell ref="AK2:AM2"/>
    <mergeCell ref="AH2:AJ2"/>
    <mergeCell ref="S2:U2"/>
    <mergeCell ref="V2:X2"/>
    <mergeCell ref="Y2:AA2"/>
    <mergeCell ref="AB2:AD2"/>
    <mergeCell ref="AE2:A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C92A-6FE6-4E03-B34E-EDF97D589D94}">
  <dimension ref="A1:AV12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31" sqref="G31"/>
    </sheetView>
  </sheetViews>
  <sheetFormatPr defaultRowHeight="14.4" x14ac:dyDescent="0.3"/>
  <cols>
    <col min="1" max="1" width="10.44140625" style="1" customWidth="1"/>
    <col min="2" max="2" width="40.44140625" style="2" customWidth="1"/>
    <col min="3" max="3" width="10" style="2" customWidth="1"/>
    <col min="4" max="4" width="12" style="1" customWidth="1"/>
    <col min="5" max="5" width="10" style="1" customWidth="1"/>
    <col min="6" max="6" width="15.6640625" style="1" customWidth="1"/>
    <col min="7" max="7" width="15.5546875" style="1" customWidth="1"/>
    <col min="8" max="8" width="56.44140625" style="2" customWidth="1"/>
    <col min="9" max="9" width="15.109375" style="1" customWidth="1"/>
    <col min="10" max="10" width="19.109375" style="1" bestFit="1" customWidth="1"/>
    <col min="11" max="11" width="11.33203125" style="1" bestFit="1" customWidth="1"/>
    <col min="12" max="12" width="20.44140625" style="1" bestFit="1" customWidth="1"/>
    <col min="13" max="48" width="15" customWidth="1"/>
  </cols>
  <sheetData>
    <row r="1" spans="1:48" ht="15" thickBot="1" x14ac:dyDescent="0.35">
      <c r="K1" s="84"/>
    </row>
    <row r="2" spans="1:48" s="3" customFormat="1" ht="15.75" customHeight="1" thickBot="1" x14ac:dyDescent="0.35">
      <c r="A2" s="137"/>
      <c r="B2" s="146" t="s">
        <v>43</v>
      </c>
      <c r="C2" s="144" t="s">
        <v>52</v>
      </c>
      <c r="D2" s="144" t="s">
        <v>20</v>
      </c>
      <c r="E2" s="144" t="s">
        <v>22</v>
      </c>
      <c r="F2" s="144" t="s">
        <v>23</v>
      </c>
      <c r="G2" s="144" t="s">
        <v>24</v>
      </c>
      <c r="H2" s="144" t="s">
        <v>25</v>
      </c>
      <c r="I2" s="142" t="s">
        <v>76</v>
      </c>
      <c r="J2" s="142"/>
      <c r="K2" s="142"/>
      <c r="L2" s="142"/>
      <c r="M2" s="129" t="s">
        <v>0</v>
      </c>
      <c r="N2" s="130"/>
      <c r="O2" s="131"/>
      <c r="P2" s="129" t="s">
        <v>1</v>
      </c>
      <c r="Q2" s="130"/>
      <c r="R2" s="131"/>
      <c r="S2" s="129" t="s">
        <v>2</v>
      </c>
      <c r="T2" s="130"/>
      <c r="U2" s="131"/>
      <c r="V2" s="129" t="s">
        <v>3</v>
      </c>
      <c r="W2" s="130"/>
      <c r="X2" s="131"/>
      <c r="Y2" s="129" t="s">
        <v>4</v>
      </c>
      <c r="Z2" s="130"/>
      <c r="AA2" s="131"/>
      <c r="AB2" s="129" t="s">
        <v>5</v>
      </c>
      <c r="AC2" s="130"/>
      <c r="AD2" s="131"/>
      <c r="AE2" s="134" t="s">
        <v>6</v>
      </c>
      <c r="AF2" s="135"/>
      <c r="AG2" s="136"/>
      <c r="AH2" s="134" t="s">
        <v>7</v>
      </c>
      <c r="AI2" s="135"/>
      <c r="AJ2" s="136"/>
      <c r="AK2" s="134" t="s">
        <v>8</v>
      </c>
      <c r="AL2" s="135"/>
      <c r="AM2" s="136"/>
      <c r="AN2" s="134" t="s">
        <v>9</v>
      </c>
      <c r="AO2" s="135"/>
      <c r="AP2" s="136"/>
      <c r="AQ2" s="134" t="s">
        <v>10</v>
      </c>
      <c r="AR2" s="135"/>
      <c r="AS2" s="136"/>
      <c r="AT2" s="134" t="s">
        <v>11</v>
      </c>
      <c r="AU2" s="135"/>
      <c r="AV2" s="136"/>
    </row>
    <row r="3" spans="1:48" s="1" customFormat="1" ht="43.8" thickBot="1" x14ac:dyDescent="0.35">
      <c r="A3" s="138"/>
      <c r="B3" s="147"/>
      <c r="C3" s="145"/>
      <c r="D3" s="145"/>
      <c r="E3" s="145"/>
      <c r="F3" s="145"/>
      <c r="G3" s="145"/>
      <c r="H3" s="145"/>
      <c r="I3" s="46" t="s">
        <v>36</v>
      </c>
      <c r="J3" s="44" t="s">
        <v>57</v>
      </c>
      <c r="K3" s="4" t="s">
        <v>13</v>
      </c>
      <c r="L3" s="5" t="s">
        <v>58</v>
      </c>
      <c r="M3" s="43" t="s">
        <v>36</v>
      </c>
      <c r="N3" s="45" t="s">
        <v>57</v>
      </c>
      <c r="O3" s="42" t="s">
        <v>58</v>
      </c>
      <c r="P3" s="43" t="s">
        <v>36</v>
      </c>
      <c r="Q3" s="45" t="s">
        <v>57</v>
      </c>
      <c r="R3" s="42" t="s">
        <v>58</v>
      </c>
      <c r="S3" s="43" t="s">
        <v>36</v>
      </c>
      <c r="T3" s="45" t="s">
        <v>57</v>
      </c>
      <c r="U3" s="42" t="s">
        <v>58</v>
      </c>
      <c r="V3" s="43" t="s">
        <v>36</v>
      </c>
      <c r="W3" s="45" t="s">
        <v>57</v>
      </c>
      <c r="X3" s="42" t="s">
        <v>58</v>
      </c>
      <c r="Y3" s="43" t="s">
        <v>36</v>
      </c>
      <c r="Z3" s="45" t="s">
        <v>57</v>
      </c>
      <c r="AA3" s="42" t="s">
        <v>58</v>
      </c>
      <c r="AB3" s="43" t="s">
        <v>36</v>
      </c>
      <c r="AC3" s="45" t="s">
        <v>57</v>
      </c>
      <c r="AD3" s="42" t="s">
        <v>58</v>
      </c>
      <c r="AE3" s="43" t="s">
        <v>36</v>
      </c>
      <c r="AF3" s="45" t="s">
        <v>57</v>
      </c>
      <c r="AG3" s="42" t="s">
        <v>58</v>
      </c>
      <c r="AH3" s="43" t="s">
        <v>36</v>
      </c>
      <c r="AI3" s="45" t="s">
        <v>57</v>
      </c>
      <c r="AJ3" s="42" t="s">
        <v>58</v>
      </c>
      <c r="AK3" s="43" t="s">
        <v>36</v>
      </c>
      <c r="AL3" s="45" t="s">
        <v>57</v>
      </c>
      <c r="AM3" s="42" t="s">
        <v>58</v>
      </c>
      <c r="AN3" s="43" t="s">
        <v>36</v>
      </c>
      <c r="AO3" s="45" t="s">
        <v>57</v>
      </c>
      <c r="AP3" s="42" t="s">
        <v>58</v>
      </c>
      <c r="AQ3" s="43" t="s">
        <v>36</v>
      </c>
      <c r="AR3" s="45" t="s">
        <v>57</v>
      </c>
      <c r="AS3" s="42" t="s">
        <v>58</v>
      </c>
      <c r="AT3" s="43" t="s">
        <v>36</v>
      </c>
      <c r="AU3" s="45" t="s">
        <v>57</v>
      </c>
      <c r="AV3" s="42" t="s">
        <v>58</v>
      </c>
    </row>
    <row r="4" spans="1:48" ht="15" thickBot="1" x14ac:dyDescent="0.35">
      <c r="A4" s="121"/>
      <c r="B4" s="126" t="s">
        <v>77</v>
      </c>
      <c r="C4" s="127">
        <v>215</v>
      </c>
      <c r="D4" s="121">
        <v>0.16</v>
      </c>
      <c r="E4" s="121" t="s">
        <v>69</v>
      </c>
      <c r="F4" s="119">
        <v>41075</v>
      </c>
      <c r="G4" s="119">
        <v>41075</v>
      </c>
      <c r="H4" s="128" t="s">
        <v>78</v>
      </c>
      <c r="I4" s="31">
        <f t="shared" ref="I4:J4" si="0">M4+P4+S4+V4+Y4+AB4+AE4+AH4+AK4+AN4+AQ4+AT4</f>
        <v>0</v>
      </c>
      <c r="J4" s="12">
        <f t="shared" si="0"/>
        <v>-8366.2999999999993</v>
      </c>
      <c r="K4" s="13" t="e">
        <f t="shared" ref="K4" si="1">J4/I4</f>
        <v>#DIV/0!</v>
      </c>
      <c r="L4" s="85">
        <f t="shared" ref="L4" si="2">O4+R4+U4+X4+AA4+AD4+AG4+AJ4+AM4+AP4+AS4+AV4</f>
        <v>-8366.2999999999993</v>
      </c>
      <c r="M4" s="15">
        <v>0</v>
      </c>
      <c r="N4" s="16">
        <v>0</v>
      </c>
      <c r="O4" s="17">
        <v>0</v>
      </c>
      <c r="P4" s="15">
        <v>0</v>
      </c>
      <c r="Q4" s="16">
        <v>0</v>
      </c>
      <c r="R4" s="17">
        <v>0</v>
      </c>
      <c r="S4" s="15">
        <v>0</v>
      </c>
      <c r="T4" s="16">
        <v>0</v>
      </c>
      <c r="U4" s="17">
        <v>0</v>
      </c>
      <c r="V4" s="15">
        <v>0</v>
      </c>
      <c r="W4" s="16">
        <v>0</v>
      </c>
      <c r="X4" s="17">
        <v>0</v>
      </c>
      <c r="Y4" s="15">
        <v>0</v>
      </c>
      <c r="Z4" s="16">
        <v>0</v>
      </c>
      <c r="AA4" s="17">
        <v>0</v>
      </c>
      <c r="AB4" s="15">
        <v>0</v>
      </c>
      <c r="AC4" s="16">
        <v>0</v>
      </c>
      <c r="AD4" s="17">
        <v>0</v>
      </c>
      <c r="AE4" s="15">
        <v>0</v>
      </c>
      <c r="AF4" s="16">
        <v>-8366.2999999999993</v>
      </c>
      <c r="AG4" s="17">
        <v>-8366.2999999999993</v>
      </c>
      <c r="AH4" s="15">
        <v>0</v>
      </c>
      <c r="AI4" s="16">
        <v>0</v>
      </c>
      <c r="AJ4" s="17">
        <v>0</v>
      </c>
      <c r="AK4" s="15">
        <v>0</v>
      </c>
      <c r="AL4" s="16">
        <v>0</v>
      </c>
      <c r="AM4" s="17">
        <v>0</v>
      </c>
      <c r="AN4" s="15">
        <v>0</v>
      </c>
      <c r="AO4" s="16">
        <v>0</v>
      </c>
      <c r="AP4" s="17">
        <v>0</v>
      </c>
      <c r="AQ4" s="15">
        <v>0</v>
      </c>
      <c r="AR4" s="16">
        <v>0</v>
      </c>
      <c r="AS4" s="17">
        <v>0</v>
      </c>
      <c r="AT4" s="15">
        <v>0</v>
      </c>
      <c r="AU4" s="16">
        <v>0</v>
      </c>
      <c r="AV4" s="17">
        <v>0</v>
      </c>
    </row>
    <row r="5" spans="1:48" ht="15" thickBot="1" x14ac:dyDescent="0.35">
      <c r="H5" s="86" t="s">
        <v>79</v>
      </c>
      <c r="I5" s="87">
        <f>SUM(I4:I4)</f>
        <v>0</v>
      </c>
      <c r="J5" s="88">
        <f>SUM(J4:J4)</f>
        <v>-8366.2999999999993</v>
      </c>
      <c r="K5" s="89" t="e">
        <f>J5/I5</f>
        <v>#DIV/0!</v>
      </c>
      <c r="L5" s="90">
        <f t="shared" ref="L5:AV5" si="3">SUM(L4:L4)</f>
        <v>-8366.2999999999993</v>
      </c>
      <c r="M5" s="91">
        <f t="shared" si="3"/>
        <v>0</v>
      </c>
      <c r="N5" s="91">
        <f t="shared" si="3"/>
        <v>0</v>
      </c>
      <c r="O5" s="91">
        <f t="shared" si="3"/>
        <v>0</v>
      </c>
      <c r="P5" s="91">
        <f t="shared" si="3"/>
        <v>0</v>
      </c>
      <c r="Q5" s="91">
        <f t="shared" si="3"/>
        <v>0</v>
      </c>
      <c r="R5" s="91">
        <f t="shared" si="3"/>
        <v>0</v>
      </c>
      <c r="S5" s="91">
        <f t="shared" si="3"/>
        <v>0</v>
      </c>
      <c r="T5" s="91">
        <f t="shared" si="3"/>
        <v>0</v>
      </c>
      <c r="U5" s="91">
        <f t="shared" si="3"/>
        <v>0</v>
      </c>
      <c r="V5" s="91">
        <f t="shared" si="3"/>
        <v>0</v>
      </c>
      <c r="W5" s="91">
        <f t="shared" si="3"/>
        <v>0</v>
      </c>
      <c r="X5" s="91">
        <f t="shared" si="3"/>
        <v>0</v>
      </c>
      <c r="Y5" s="91">
        <f t="shared" si="3"/>
        <v>0</v>
      </c>
      <c r="Z5" s="91">
        <f t="shared" si="3"/>
        <v>0</v>
      </c>
      <c r="AA5" s="91">
        <f t="shared" si="3"/>
        <v>0</v>
      </c>
      <c r="AB5" s="91">
        <f t="shared" si="3"/>
        <v>0</v>
      </c>
      <c r="AC5" s="91">
        <f t="shared" si="3"/>
        <v>0</v>
      </c>
      <c r="AD5" s="91">
        <f t="shared" si="3"/>
        <v>0</v>
      </c>
      <c r="AE5" s="91">
        <f t="shared" si="3"/>
        <v>0</v>
      </c>
      <c r="AF5" s="91">
        <f t="shared" si="3"/>
        <v>-8366.2999999999993</v>
      </c>
      <c r="AG5" s="91">
        <f t="shared" si="3"/>
        <v>-8366.2999999999993</v>
      </c>
      <c r="AH5" s="91">
        <f t="shared" si="3"/>
        <v>0</v>
      </c>
      <c r="AI5" s="91">
        <f t="shared" si="3"/>
        <v>0</v>
      </c>
      <c r="AJ5" s="91">
        <f t="shared" si="3"/>
        <v>0</v>
      </c>
      <c r="AK5" s="91">
        <f t="shared" si="3"/>
        <v>0</v>
      </c>
      <c r="AL5" s="91">
        <f t="shared" si="3"/>
        <v>0</v>
      </c>
      <c r="AM5" s="91">
        <f t="shared" si="3"/>
        <v>0</v>
      </c>
      <c r="AN5" s="91">
        <f t="shared" si="3"/>
        <v>0</v>
      </c>
      <c r="AO5" s="91">
        <f t="shared" si="3"/>
        <v>0</v>
      </c>
      <c r="AP5" s="91">
        <f t="shared" si="3"/>
        <v>0</v>
      </c>
      <c r="AQ5" s="91">
        <f t="shared" si="3"/>
        <v>0</v>
      </c>
      <c r="AR5" s="91">
        <f t="shared" si="3"/>
        <v>0</v>
      </c>
      <c r="AS5" s="91">
        <f t="shared" si="3"/>
        <v>0</v>
      </c>
      <c r="AT5" s="91">
        <f t="shared" si="3"/>
        <v>0</v>
      </c>
      <c r="AU5" s="91">
        <f t="shared" si="3"/>
        <v>0</v>
      </c>
      <c r="AV5" s="91">
        <f t="shared" si="3"/>
        <v>0</v>
      </c>
    </row>
    <row r="6" spans="1:48" x14ac:dyDescent="0.3">
      <c r="AL6" s="74"/>
    </row>
    <row r="7" spans="1:48" x14ac:dyDescent="0.3">
      <c r="H7" s="82"/>
      <c r="I7" s="19"/>
      <c r="J7" s="19"/>
      <c r="K7" s="19"/>
      <c r="L7" s="19"/>
      <c r="AL7" s="74"/>
    </row>
    <row r="8" spans="1:48" x14ac:dyDescent="0.3">
      <c r="AL8" s="73"/>
      <c r="AN8" s="92"/>
      <c r="AO8" s="92"/>
      <c r="AP8" s="92"/>
      <c r="AQ8" s="92"/>
      <c r="AR8" s="92"/>
      <c r="AS8" s="92"/>
      <c r="AT8" s="92"/>
      <c r="AU8" s="92"/>
      <c r="AV8" s="92"/>
    </row>
    <row r="9" spans="1:48" x14ac:dyDescent="0.3">
      <c r="H9" s="82"/>
      <c r="I9" s="19"/>
      <c r="J9" s="19"/>
      <c r="K9" s="19"/>
      <c r="L9" s="19"/>
      <c r="AN9" s="93"/>
      <c r="AO9" s="93"/>
      <c r="AP9" s="93"/>
      <c r="AQ9" s="93"/>
      <c r="AR9" s="93"/>
      <c r="AS9" s="93"/>
      <c r="AT9" s="93"/>
      <c r="AU9" s="93"/>
      <c r="AV9" s="93"/>
    </row>
    <row r="10" spans="1:48" x14ac:dyDescent="0.3">
      <c r="AN10" s="93"/>
      <c r="AO10" s="93"/>
      <c r="AP10" s="93"/>
      <c r="AQ10" s="93"/>
      <c r="AR10" s="93"/>
      <c r="AS10" s="93"/>
      <c r="AT10" s="93"/>
      <c r="AU10" s="93"/>
      <c r="AV10" s="93"/>
    </row>
    <row r="12" spans="1:48" x14ac:dyDescent="0.3">
      <c r="L12" s="19"/>
    </row>
  </sheetData>
  <mergeCells count="21">
    <mergeCell ref="S2:U2"/>
    <mergeCell ref="A2:A3"/>
    <mergeCell ref="B2:B3"/>
    <mergeCell ref="C2:C3"/>
    <mergeCell ref="D2:D3"/>
    <mergeCell ref="E2:E3"/>
    <mergeCell ref="F2:F3"/>
    <mergeCell ref="G2:G3"/>
    <mergeCell ref="H2:H3"/>
    <mergeCell ref="I2:L2"/>
    <mergeCell ref="M2:O2"/>
    <mergeCell ref="P2:R2"/>
    <mergeCell ref="AN2:AP2"/>
    <mergeCell ref="AQ2:AS2"/>
    <mergeCell ref="AT2:AV2"/>
    <mergeCell ref="V2:X2"/>
    <mergeCell ref="Y2:AA2"/>
    <mergeCell ref="AB2:AD2"/>
    <mergeCell ref="AE2:AG2"/>
    <mergeCell ref="AH2:AJ2"/>
    <mergeCell ref="AK2:AM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7"/>
  <sheetViews>
    <sheetView zoomScaleNormal="100" workbookViewId="0">
      <selection activeCell="D41" sqref="D41"/>
    </sheetView>
  </sheetViews>
  <sheetFormatPr defaultRowHeight="14.4" x14ac:dyDescent="0.3"/>
  <cols>
    <col min="1" max="1" width="9.109375" style="1"/>
    <col min="2" max="2" width="37.88671875" style="2" customWidth="1"/>
    <col min="3" max="3" width="12.6640625" style="2" customWidth="1"/>
    <col min="4" max="4" width="12.88671875" style="2" customWidth="1"/>
    <col min="5" max="5" width="20.6640625" style="2" customWidth="1"/>
    <col min="6" max="6" width="17" style="2" customWidth="1"/>
    <col min="7" max="7" width="40.44140625" style="2" customWidth="1"/>
    <col min="8" max="8" width="16.88671875" style="1" customWidth="1"/>
    <col min="9" max="20" width="15.33203125" customWidth="1"/>
  </cols>
  <sheetData>
    <row r="1" spans="1:20" ht="15" thickBot="1" x14ac:dyDescent="0.35"/>
    <row r="2" spans="1:20" s="3" customFormat="1" ht="15.75" customHeight="1" thickBot="1" x14ac:dyDescent="0.35">
      <c r="A2" s="137"/>
      <c r="B2" s="146" t="s">
        <v>43</v>
      </c>
      <c r="C2" s="144" t="s">
        <v>20</v>
      </c>
      <c r="D2" s="144" t="s">
        <v>22</v>
      </c>
      <c r="E2" s="144" t="s">
        <v>23</v>
      </c>
      <c r="F2" s="144" t="s">
        <v>24</v>
      </c>
      <c r="G2" s="144" t="s">
        <v>25</v>
      </c>
      <c r="H2" s="149" t="s">
        <v>37</v>
      </c>
      <c r="I2" s="63" t="s">
        <v>0</v>
      </c>
      <c r="J2" s="64" t="s">
        <v>1</v>
      </c>
      <c r="K2" s="64" t="s">
        <v>2</v>
      </c>
      <c r="L2" s="64" t="s">
        <v>3</v>
      </c>
      <c r="M2" s="64" t="s">
        <v>4</v>
      </c>
      <c r="N2" s="64" t="s">
        <v>5</v>
      </c>
      <c r="O2" s="64" t="s">
        <v>6</v>
      </c>
      <c r="P2" s="64" t="s">
        <v>7</v>
      </c>
      <c r="Q2" s="64" t="s">
        <v>8</v>
      </c>
      <c r="R2" s="64" t="s">
        <v>9</v>
      </c>
      <c r="S2" s="64" t="s">
        <v>10</v>
      </c>
      <c r="T2" s="64" t="s">
        <v>11</v>
      </c>
    </row>
    <row r="3" spans="1:20" s="1" customFormat="1" ht="44.25" customHeight="1" thickBot="1" x14ac:dyDescent="0.35">
      <c r="A3" s="138"/>
      <c r="B3" s="148"/>
      <c r="C3" s="145"/>
      <c r="D3" s="145"/>
      <c r="E3" s="145"/>
      <c r="F3" s="145"/>
      <c r="G3" s="145"/>
      <c r="H3" s="150"/>
      <c r="I3" s="21" t="s">
        <v>12</v>
      </c>
      <c r="J3" s="6" t="s">
        <v>12</v>
      </c>
      <c r="K3" s="6" t="s">
        <v>12</v>
      </c>
      <c r="L3" s="6" t="s">
        <v>12</v>
      </c>
      <c r="M3" s="6" t="s">
        <v>12</v>
      </c>
      <c r="N3" s="6" t="s">
        <v>12</v>
      </c>
      <c r="O3" s="6" t="s">
        <v>12</v>
      </c>
      <c r="P3" s="6" t="s">
        <v>12</v>
      </c>
      <c r="Q3" s="6" t="s">
        <v>12</v>
      </c>
      <c r="R3" s="6" t="s">
        <v>12</v>
      </c>
      <c r="S3" s="6" t="s">
        <v>12</v>
      </c>
      <c r="T3" s="6" t="s">
        <v>12</v>
      </c>
    </row>
    <row r="4" spans="1:20" x14ac:dyDescent="0.3">
      <c r="A4" s="7">
        <v>1</v>
      </c>
      <c r="B4" s="8" t="s">
        <v>21</v>
      </c>
      <c r="C4" s="22">
        <v>14.9</v>
      </c>
      <c r="D4" s="34" t="s">
        <v>69</v>
      </c>
      <c r="E4" s="36">
        <v>39661</v>
      </c>
      <c r="F4" s="37">
        <v>39661</v>
      </c>
      <c r="G4" s="8" t="s">
        <v>26</v>
      </c>
      <c r="H4" s="9">
        <f>SUM(I4:T4)</f>
        <v>2287552.3199999994</v>
      </c>
      <c r="I4" s="23">
        <v>190629.36</v>
      </c>
      <c r="J4" s="23">
        <v>190629.36</v>
      </c>
      <c r="K4" s="23">
        <v>190629.36</v>
      </c>
      <c r="L4" s="23">
        <v>190629.36</v>
      </c>
      <c r="M4" s="23">
        <v>190629.36</v>
      </c>
      <c r="N4" s="23">
        <v>190629.36</v>
      </c>
      <c r="O4" s="23">
        <v>190629.36</v>
      </c>
      <c r="P4" s="23">
        <v>190629.36</v>
      </c>
      <c r="Q4" s="23">
        <v>190629.36</v>
      </c>
      <c r="R4" s="23">
        <v>190629.36</v>
      </c>
      <c r="S4" s="23">
        <v>190629.36</v>
      </c>
      <c r="T4" s="23">
        <v>190629.36</v>
      </c>
    </row>
    <row r="5" spans="1:20" x14ac:dyDescent="0.3">
      <c r="A5" s="10">
        <v>2</v>
      </c>
      <c r="B5" s="11" t="s">
        <v>42</v>
      </c>
      <c r="C5" s="24">
        <v>832.3</v>
      </c>
      <c r="D5" s="34" t="s">
        <v>69</v>
      </c>
      <c r="E5" s="33" t="s">
        <v>70</v>
      </c>
      <c r="F5" s="32">
        <v>41541</v>
      </c>
      <c r="G5" s="8" t="s">
        <v>67</v>
      </c>
      <c r="H5" s="9">
        <f t="shared" ref="H5:H6" si="0">SUM(I5:T5)</f>
        <v>21286904.760000002</v>
      </c>
      <c r="I5" s="25">
        <v>1773908.73</v>
      </c>
      <c r="J5" s="25">
        <v>1773908.73</v>
      </c>
      <c r="K5" s="25">
        <v>1773908.73</v>
      </c>
      <c r="L5" s="25">
        <v>1773908.73</v>
      </c>
      <c r="M5" s="25">
        <v>1773908.73</v>
      </c>
      <c r="N5" s="25">
        <v>1773908.73</v>
      </c>
      <c r="O5" s="25">
        <v>1773908.73</v>
      </c>
      <c r="P5" s="25">
        <v>1773908.73</v>
      </c>
      <c r="Q5" s="25">
        <v>1773908.73</v>
      </c>
      <c r="R5" s="25">
        <v>1773908.73</v>
      </c>
      <c r="S5" s="25">
        <v>1773908.73</v>
      </c>
      <c r="T5" s="25">
        <v>1773908.73</v>
      </c>
    </row>
    <row r="6" spans="1:20" ht="15" thickBot="1" x14ac:dyDescent="0.35">
      <c r="A6" s="20">
        <v>3</v>
      </c>
      <c r="B6" s="18" t="s">
        <v>71</v>
      </c>
      <c r="C6" s="26">
        <v>23</v>
      </c>
      <c r="D6" s="30" t="s">
        <v>69</v>
      </c>
      <c r="E6" s="38">
        <v>41541</v>
      </c>
      <c r="F6" s="38">
        <v>41541</v>
      </c>
      <c r="G6" s="35" t="s">
        <v>38</v>
      </c>
      <c r="H6" s="9">
        <f t="shared" si="0"/>
        <v>5162556.96</v>
      </c>
      <c r="I6" s="27">
        <v>430213.08</v>
      </c>
      <c r="J6" s="27">
        <v>430213.08</v>
      </c>
      <c r="K6" s="27">
        <v>430213.08</v>
      </c>
      <c r="L6" s="27">
        <v>430213.08</v>
      </c>
      <c r="M6" s="27">
        <v>430213.08</v>
      </c>
      <c r="N6" s="27">
        <v>430213.08</v>
      </c>
      <c r="O6" s="27">
        <v>430213.08</v>
      </c>
      <c r="P6" s="27">
        <v>430213.08</v>
      </c>
      <c r="Q6" s="27">
        <v>430213.08</v>
      </c>
      <c r="R6" s="27">
        <v>430213.08</v>
      </c>
      <c r="S6" s="27">
        <v>430213.08</v>
      </c>
      <c r="T6" s="27">
        <v>430213.08</v>
      </c>
    </row>
    <row r="7" spans="1:20" ht="15" thickBot="1" x14ac:dyDescent="0.35">
      <c r="C7" s="61">
        <f>SUM(C4:C6)</f>
        <v>870.19999999999993</v>
      </c>
      <c r="G7" s="47" t="s">
        <v>44</v>
      </c>
      <c r="H7" s="83">
        <f t="shared" ref="H7:T7" si="1">SUM(H4:H6)</f>
        <v>28737014.040000003</v>
      </c>
      <c r="I7" s="56">
        <f t="shared" si="1"/>
        <v>2394751.17</v>
      </c>
      <c r="J7" s="56">
        <f t="shared" si="1"/>
        <v>2394751.17</v>
      </c>
      <c r="K7" s="56">
        <f t="shared" si="1"/>
        <v>2394751.17</v>
      </c>
      <c r="L7" s="56">
        <f t="shared" si="1"/>
        <v>2394751.17</v>
      </c>
      <c r="M7" s="56">
        <f t="shared" si="1"/>
        <v>2394751.17</v>
      </c>
      <c r="N7" s="56">
        <f t="shared" si="1"/>
        <v>2394751.17</v>
      </c>
      <c r="O7" s="56">
        <f t="shared" si="1"/>
        <v>2394751.17</v>
      </c>
      <c r="P7" s="56">
        <f t="shared" si="1"/>
        <v>2394751.17</v>
      </c>
      <c r="Q7" s="56">
        <f t="shared" si="1"/>
        <v>2394751.17</v>
      </c>
      <c r="R7" s="56">
        <f t="shared" si="1"/>
        <v>2394751.17</v>
      </c>
      <c r="S7" s="56">
        <f t="shared" si="1"/>
        <v>2394751.17</v>
      </c>
      <c r="T7" s="56">
        <f t="shared" si="1"/>
        <v>2394751.17</v>
      </c>
    </row>
    <row r="9" spans="1:20" x14ac:dyDescent="0.3">
      <c r="I9" s="73"/>
      <c r="J9" s="73"/>
      <c r="N9" s="73"/>
    </row>
    <row r="10" spans="1:20" x14ac:dyDescent="0.3">
      <c r="I10" s="73"/>
      <c r="J10" s="73"/>
    </row>
    <row r="11" spans="1:20" x14ac:dyDescent="0.3">
      <c r="I11" s="73"/>
      <c r="J11" s="73"/>
    </row>
    <row r="12" spans="1:20" x14ac:dyDescent="0.3">
      <c r="I12" s="73"/>
      <c r="J12" s="73"/>
      <c r="R12" s="74"/>
    </row>
    <row r="13" spans="1:20" x14ac:dyDescent="0.3">
      <c r="I13" s="76"/>
      <c r="J13" s="76"/>
    </row>
    <row r="15" spans="1:20" x14ac:dyDescent="0.3">
      <c r="I15" s="76"/>
      <c r="J15" s="76"/>
    </row>
    <row r="17" spans="9:10" x14ac:dyDescent="0.3">
      <c r="I17" s="73"/>
      <c r="J17" s="73"/>
    </row>
  </sheetData>
  <mergeCells count="8">
    <mergeCell ref="A2:A3"/>
    <mergeCell ref="B2:B3"/>
    <mergeCell ref="C2:C3"/>
    <mergeCell ref="H2:H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AER</vt:lpstr>
      <vt:lpstr>KES</vt:lpstr>
      <vt:lpstr>Jaudas_maksa</vt:lpstr>
    </vt:vector>
  </TitlesOfParts>
  <Company>Latvenergo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Tinkuss</dc:creator>
  <cp:lastModifiedBy>Roberts Bērziņš</cp:lastModifiedBy>
  <dcterms:created xsi:type="dcterms:W3CDTF">2015-02-13T09:07:48Z</dcterms:created>
  <dcterms:modified xsi:type="dcterms:W3CDTF">2024-02-28T07:56:48Z</dcterms:modified>
</cp:coreProperties>
</file>